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ÃO" sheetId="2" state="visible" r:id="rId3"/>
    <sheet name="COTAÇÃO COMERCIAL" sheetId="3" state="visible" r:id="rId4"/>
    <sheet name="CRONOGRAMA" sheetId="4" state="visible" r:id="rId5"/>
    <sheet name="ANEXO I" sheetId="5" state="visible" r:id="rId6"/>
  </sheets>
  <definedNames>
    <definedName function="false" hidden="false" localSheetId="4" name="_xlnm.Print_Area" vbProcedure="false">'ANEXO I'!$B$1:$F$19</definedName>
    <definedName function="false" hidden="false" localSheetId="1" name="_xlnm.Print_Area" vbProcedure="false">COMPOSIÇÃO!$A$1:$G$42</definedName>
    <definedName function="false" hidden="false" localSheetId="2" name="_xlnm.Print_Area" vbProcedure="false">'COTAÇÃO COMERCIAL'!$A$1:$L$24</definedName>
    <definedName function="false" hidden="false" localSheetId="3" name="_xlnm.Print_Area" vbProcedure="false">CRONOGRAMA!$A$1:$E$35</definedName>
    <definedName function="false" hidden="false" localSheetId="0" name="_xlnm.Print_Area" vbProcedure="false">ORÇAMENTO!$B$1:$J$54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<sst xmlns="http://schemas.openxmlformats.org/spreadsheetml/2006/main" count="214" uniqueCount="115">
  <si>
    <t xml:space="preserve">PLANILHA ORÇAMENTÁRIA</t>
  </si>
  <si>
    <t xml:space="preserve">OBRA: Execução de Troca do Reservatório Metálico Tubular (Cilindro) da Sede Administrativa “Leonardo Sabioni”</t>
  </si>
  <si>
    <r>
      <rPr>
        <b val="true"/>
        <sz val="11"/>
        <color rgb="FF000000"/>
        <rFont val="Calibri"/>
        <family val="2"/>
        <charset val="1"/>
      </rPr>
      <t xml:space="preserve"> BASE: 
      </t>
    </r>
    <r>
      <rPr>
        <sz val="11"/>
        <color rgb="FF000000"/>
        <rFont val="Calibri"/>
        <family val="2"/>
        <charset val="1"/>
      </rPr>
      <t xml:space="preserve">Cotações Comerciais
</t>
    </r>
    <r>
      <rPr>
        <b val="true"/>
        <sz val="11"/>
        <color rgb="FF000000"/>
        <rFont val="Calibri"/>
        <family val="2"/>
        <charset val="1"/>
      </rPr>
      <t xml:space="preserve">      </t>
    </r>
    <r>
      <rPr>
        <sz val="11"/>
        <color rgb="FF000000"/>
        <rFont val="Calibri"/>
        <family val="2"/>
        <charset val="1"/>
      </rPr>
      <t xml:space="preserve">CDHU 197 (Fevereiro/2025) - Desonerado
      SINAPI (Março/2025) - Desonerado                                                                                                              </t>
    </r>
  </si>
  <si>
    <t xml:space="preserve">PROPRIETÁRIO: Prefeitura Municipal de Birigui</t>
  </si>
  <si>
    <t xml:space="preserve">ENDEREÇO: Rua Anhanguera nº 1155 - Bairro Jardim Morumbi, Birigui - SP</t>
  </si>
  <si>
    <t xml:space="preserve">DATA: 28/04/2025</t>
  </si>
  <si>
    <t xml:space="preserve">ITEM</t>
  </si>
  <si>
    <t xml:space="preserve">REFERÊNCIA</t>
  </si>
  <si>
    <t xml:space="preserve">FONTE</t>
  </si>
  <si>
    <t xml:space="preserve">ESPECIFICAÇÃO / SERVIÇO</t>
  </si>
  <si>
    <t xml:space="preserve">UNIDADE</t>
  </si>
  <si>
    <t xml:space="preserve">QUANTIDADE</t>
  </si>
  <si>
    <t xml:space="preserve">R$ UNITÁRIO</t>
  </si>
  <si>
    <t xml:space="preserve">R$ TOTAL
SEM BDI</t>
  </si>
  <si>
    <t xml:space="preserve">R$ TOTAL
COM BDI</t>
  </si>
  <si>
    <t xml:space="preserve">1. REMOÇÃO DO RESERVATÓRIO INSTALADO NO LOCAL</t>
  </si>
  <si>
    <t xml:space="preserve">1.1</t>
  </si>
  <si>
    <t xml:space="preserve">COMPOSIÇÃO</t>
  </si>
  <si>
    <t xml:space="preserve">Remoção de Reservatório Metálico Tubular (Cilindro) instalado no local</t>
  </si>
  <si>
    <t xml:space="preserve">UNID.</t>
  </si>
  <si>
    <t xml:space="preserve">TOTAL ITEM 01:</t>
  </si>
  <si>
    <t xml:space="preserve">2. NOVO RESERVATÓRIO METÁLICO TUBULAR (CILINDRO)</t>
  </si>
  <si>
    <t xml:space="preserve">2.1</t>
  </si>
  <si>
    <t xml:space="preserve">COTAÇÃO</t>
  </si>
  <si>
    <t xml:space="preserve">Reservatório Metálico Tubular (Cilindro) com capacidade de 50.000 litros (50 m³)</t>
  </si>
  <si>
    <t xml:space="preserve">TOTAL ITEM 02:</t>
  </si>
  <si>
    <t xml:space="preserve">3. INSTALAÇÃO DO NOVO RESERVATÓRIO</t>
  </si>
  <si>
    <t xml:space="preserve">3.1</t>
  </si>
  <si>
    <t xml:space="preserve">Instalação do novo Reservatório Metálico Tubular (Cilindro)</t>
  </si>
  <si>
    <t xml:space="preserve">3.2</t>
  </si>
  <si>
    <t xml:space="preserve">46.01.050</t>
  </si>
  <si>
    <t xml:space="preserve">CDHU</t>
  </si>
  <si>
    <t xml:space="preserve"> Tubo de PVC rígido soldável marrom, DN= 50 mm, (1 1/2´), inclusive conexões</t>
  </si>
  <si>
    <t xml:space="preserve">M</t>
  </si>
  <si>
    <t xml:space="preserve">3.3</t>
  </si>
  <si>
    <t xml:space="preserve">46.01.080</t>
  </si>
  <si>
    <t xml:space="preserve">Tubo de PVC rígido soldável marrom, DN= 85 mm, (3´), inclusive conexões</t>
  </si>
  <si>
    <t xml:space="preserve">3.4</t>
  </si>
  <si>
    <t xml:space="preserve">46.07.080</t>
  </si>
  <si>
    <t xml:space="preserve">Tubo galvanizado DN= 3´, inclusive conexões</t>
  </si>
  <si>
    <t xml:space="preserve">TOTAL ITEM 03:</t>
  </si>
  <si>
    <t xml:space="preserve">TOTAL SEM BDI:</t>
  </si>
  <si>
    <t xml:space="preserve">BDI: </t>
  </si>
  <si>
    <t xml:space="preserve">VALOR TOTAL COM BDI:</t>
  </si>
  <si>
    <r>
      <rPr>
        <b val="true"/>
        <u val="single"/>
        <sz val="14"/>
        <rFont val="Calibri"/>
        <family val="2"/>
        <charset val="1"/>
      </rPr>
      <t xml:space="preserve">Valor Total</t>
    </r>
    <r>
      <rPr>
        <b val="true"/>
        <sz val="14"/>
        <rFont val="Calibri"/>
        <family val="2"/>
        <charset val="1"/>
      </rPr>
      <t xml:space="preserve">: R$ 111.668,06 (Cento e onze mil, seiscentos e sessenta e oito reais e seis centavos).</t>
    </r>
  </si>
  <si>
    <r>
      <rPr>
        <b val="true"/>
        <u val="single"/>
        <sz val="14"/>
        <rFont val="Calibri"/>
        <family val="2"/>
        <charset val="1"/>
      </rPr>
      <t xml:space="preserve">Prazo de Execução</t>
    </r>
    <r>
      <rPr>
        <b val="true"/>
        <sz val="14"/>
        <rFont val="Calibri"/>
        <family val="2"/>
        <charset val="1"/>
      </rPr>
      <t xml:space="preserve">: 60 (sessenta) dias.</t>
    </r>
  </si>
  <si>
    <t xml:space="preserve">Birigui, 28 de Abril de 2025.</t>
  </si>
  <si>
    <r>
      <rPr>
        <b val="true"/>
        <sz val="11"/>
        <color rgb="FF000000"/>
        <rFont val="Calibri"/>
        <family val="2"/>
        <charset val="1"/>
      </rPr>
      <t xml:space="preserve">BASE: 
      </t>
    </r>
    <r>
      <rPr>
        <sz val="11"/>
        <color rgb="FF000000"/>
        <rFont val="Calibri"/>
        <family val="2"/>
        <charset val="1"/>
      </rPr>
      <t xml:space="preserve">Cotações Comerciais
      CDHU 197 (Fevereiro/2025) - Desonerado
      SINAPI (Março/2025) - Desonerado                                                                                                              </t>
    </r>
  </si>
  <si>
    <t xml:space="preserve">COMPOSIÇÕES</t>
  </si>
  <si>
    <t xml:space="preserve">CÓDIGO</t>
  </si>
  <si>
    <t xml:space="preserve">DESCRIÇÃO DO SERVIÇO OU FORNECIMENTO</t>
  </si>
  <si>
    <t xml:space="preserve">PREÇO</t>
  </si>
  <si>
    <t xml:space="preserve">SINAPI</t>
  </si>
  <si>
    <t xml:space="preserve">DESCRIÇÃO DO INSUMO</t>
  </si>
  <si>
    <t xml:space="preserve">COEFICIENTE</t>
  </si>
  <si>
    <t xml:space="preserve">CUSTO UNITÁRIO</t>
  </si>
  <si>
    <t xml:space="preserve">CUSTO TOTAL</t>
  </si>
  <si>
    <t xml:space="preserve">Encanador ou bombeiro hidráulico com encargos complementares</t>
  </si>
  <si>
    <t xml:space="preserve">H</t>
  </si>
  <si>
    <t xml:space="preserve">Auxiliar de encanador ou bombeiro hidráulico com encargos complementares</t>
  </si>
  <si>
    <t xml:space="preserve">Guindaste hidráulico autopropelido, com lança telescópica 40 m, capacidade máxima 60 t, potência 260 kw - chp diurno</t>
  </si>
  <si>
    <t xml:space="preserve">CHP</t>
  </si>
  <si>
    <t xml:space="preserve">Guindaste hidráulico autopropelido, com lança telescópica 40 m, capacidade máxima 60 t, potência 260 kw - chi diurno</t>
  </si>
  <si>
    <t xml:space="preserve">CHI</t>
  </si>
  <si>
    <t xml:space="preserve">CUSTO TOTAL DO SERVIÇO:</t>
  </si>
  <si>
    <t xml:space="preserve">Eletricista com encargos complementares</t>
  </si>
  <si>
    <t xml:space="preserve">PLANILHA DE COTAÇÃO COMERCIAL - RESERVATÓRIO METÁLICO</t>
  </si>
  <si>
    <t xml:space="preserve">FORNECEDOR:</t>
  </si>
  <si>
    <t xml:space="preserve">METALÚRGICA CANAÃ</t>
  </si>
  <si>
    <t xml:space="preserve">DIPAWA IND. COM. E CONSTRUTORA LTDA</t>
  </si>
  <si>
    <t xml:space="preserve">LIDER RESERVATÓRIOS E IMPLEMENTOS AGRÍCOLAS LTDA</t>
  </si>
  <si>
    <t xml:space="preserve">AGRO AÇO</t>
  </si>
  <si>
    <t xml:space="preserve">CNPJ:</t>
  </si>
  <si>
    <t xml:space="preserve">07.438.780/0001-03</t>
  </si>
  <si>
    <t xml:space="preserve">55.456.602/0001-40</t>
  </si>
  <si>
    <t xml:space="preserve">52.905.715/0001-97</t>
  </si>
  <si>
    <t xml:space="preserve">03.992.177/0001-00 </t>
  </si>
  <si>
    <t xml:space="preserve">CIDADE/ESTADO:</t>
  </si>
  <si>
    <t xml:space="preserve">Araçatuba - SP</t>
  </si>
  <si>
    <t xml:space="preserve">Tupã - SP</t>
  </si>
  <si>
    <t xml:space="preserve">Olímpia - SP </t>
  </si>
  <si>
    <t xml:space="preserve">São José do Rio Preto - SP </t>
  </si>
  <si>
    <t xml:space="preserve">VENDEDOR:</t>
  </si>
  <si>
    <t xml:space="preserve">Mércia</t>
  </si>
  <si>
    <t xml:space="preserve">Rogério</t>
  </si>
  <si>
    <t xml:space="preserve">Alan Perpétuo Fioramonte</t>
  </si>
  <si>
    <t xml:space="preserve">Thaís Marina Abreu</t>
  </si>
  <si>
    <t xml:space="preserve">CONTATO:</t>
  </si>
  <si>
    <t xml:space="preserve">(18) 99825-9292</t>
  </si>
  <si>
    <t xml:space="preserve">(14) 3404-3842 / (14) 9.9136-5314</t>
  </si>
  <si>
    <t xml:space="preserve">(17) 99644-7124   </t>
  </si>
  <si>
    <t xml:space="preserve">(17) 3218-3016 – (17) 9.8215-0202 </t>
  </si>
  <si>
    <t xml:space="preserve">E-MAIL:</t>
  </si>
  <si>
    <t xml:space="preserve">vendas@metalurgicacanaa.com.br</t>
  </si>
  <si>
    <t xml:space="preserve">dipawa@dipawa.com.br</t>
  </si>
  <si>
    <t xml:space="preserve">vendas@liderreservatorios.com.br</t>
  </si>
  <si>
    <t xml:space="preserve">vendas01@agroaco.com.br</t>
  </si>
  <si>
    <t xml:space="preserve">DESCRIÇÃO</t>
  </si>
  <si>
    <t xml:space="preserve">QUANT.</t>
  </si>
  <si>
    <t xml:space="preserve">VALOR UNIT.</t>
  </si>
  <si>
    <t xml:space="preserve">VALOR TOTAL</t>
  </si>
  <si>
    <t xml:space="preserve">Valor do Reservatório Metálico Tubular (Cilíndro) com capacidade de 50.000 litros (50 m³) entregue em Birigui/SP</t>
  </si>
  <si>
    <t xml:space="preserve">VALOR TOTAL:</t>
  </si>
  <si>
    <t xml:space="preserve">MÉDIA DOS VALORES TOTAIS:</t>
  </si>
  <si>
    <t xml:space="preserve">CRONOGRAMA FÍSICO FINANCEIRO</t>
  </si>
  <si>
    <t xml:space="preserve">DESCRIÇÃO DOS SERVIÇOS</t>
  </si>
  <si>
    <t xml:space="preserve">VALOR</t>
  </si>
  <si>
    <t xml:space="preserve">PESO (%)</t>
  </si>
  <si>
    <t xml:space="preserve">60 dias</t>
  </si>
  <si>
    <t xml:space="preserve">VALOR (R$)</t>
  </si>
  <si>
    <t xml:space="preserve">1. Reservatório Metálico Tubular (Cilindro) da Sede Administrativa “Leonardo Sabioni”</t>
  </si>
  <si>
    <t xml:space="preserve">TOTAIS</t>
  </si>
  <si>
    <t xml:space="preserve">TOTAL ACUMULADO: </t>
  </si>
  <si>
    <t xml:space="preserve">SECRETARIA DE OBRAS - PREFEITURA MUNICIPAL DE BIRIGUI</t>
  </si>
  <si>
    <t xml:space="preserve">R$ TOTAL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</si>
</sst>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_-&quot;R$&quot;* #,##0.00_-;&quot;-R$&quot;* #,##0.00_-;_-&quot;R$&quot;* \-??_-;_-@_-"/>
    <numFmt numFmtId="166" formatCode="0%"/>
    <numFmt numFmtId="167" formatCode="_-* #,##0.00_-;\-* #,##0.00_-;_-* \-??_-;_-@_-"/>
    <numFmt numFmtId="168" formatCode="@"/>
    <numFmt numFmtId="169" formatCode="0.00"/>
    <numFmt numFmtId="170" formatCode="0"/>
    <numFmt numFmtId="171" formatCode="#,##0.00"/>
    <numFmt numFmtId="172" formatCode="0.00%"/>
    <numFmt numFmtId="173" formatCode="_-&quot;R$ &quot;* #,##0.00_-;&quot;-R$ &quot;* #,##0.00_-;_-&quot;R$ &quot;* \-??_-;_-@_-"/>
    <numFmt numFmtId="174" formatCode="0.0000"/>
    <numFmt numFmtId="175" formatCode="&quot;R$ &quot;#,##0.00"/>
    <numFmt numFmtId="176" formatCode="&quot;R$ &quot;#,##0.00"/>
    <numFmt numFmtId="177" formatCode="_-&quot;R$ &quot;* #,##0.00_-;&quot;-R$ &quot;* #,##0.00_-;_-&quot;R$ &quot;* \-??_-;_-@_-"/>
    <numFmt numFmtId="178" formatCode="0.0000%"/>
  </numFmts>
  <fonts count="3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22"/>
      <name val="Calibri"/>
      <family val="1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8"/>
      <color rgb="FF000000"/>
      <name val="Century Gothic"/>
      <family val="2"/>
      <charset val="1"/>
    </font>
    <font>
      <sz val="8"/>
      <color rgb="FF000000"/>
      <name val="Century Gothic"/>
      <family val="2"/>
      <charset val="1"/>
    </font>
    <font>
      <b val="true"/>
      <sz val="8.5"/>
      <name val="Calibri"/>
      <family val="1"/>
      <charset val="1"/>
    </font>
    <font>
      <b val="true"/>
      <sz val="8.5"/>
      <name val="Calibri"/>
      <family val="2"/>
      <charset val="1"/>
    </font>
    <font>
      <sz val="10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000000"/>
      <name val="Times New Roman"/>
      <family val="1"/>
      <charset val="1"/>
    </font>
    <font>
      <b val="true"/>
      <sz val="14"/>
      <name val="Calibri"/>
      <family val="2"/>
      <charset val="1"/>
    </font>
    <font>
      <b val="true"/>
      <u val="single"/>
      <sz val="14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0"/>
    </font>
    <font>
      <b val="true"/>
      <sz val="16"/>
      <color rgb="FF000000"/>
      <name val="Calibri"/>
      <family val="0"/>
    </font>
    <font>
      <sz val="16"/>
      <color rgb="FF000000"/>
      <name val="Calibri"/>
      <family val="0"/>
    </font>
    <font>
      <b val="true"/>
      <sz val="16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22"/>
      <name val="Calibri"/>
      <family val="2"/>
      <charset val="1"/>
    </font>
    <font>
      <u val="single"/>
      <sz val="11"/>
      <color rgb="FF0563C1"/>
      <name val="Calibri"/>
      <family val="2"/>
      <charset val="1"/>
    </font>
    <font>
      <b val="true"/>
      <sz val="22"/>
      <color rgb="FF000000"/>
      <name val="Calibri"/>
      <family val="2"/>
      <charset val="1"/>
    </font>
    <font>
      <sz val="12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7F7F7F"/>
        <bgColor rgb="FF666699"/>
      </patternFill>
    </fill>
    <fill>
      <patternFill patternType="solid">
        <fgColor rgb="FFBFBFBF"/>
        <bgColor rgb="FFBEBEBE"/>
      </patternFill>
    </fill>
    <fill>
      <patternFill patternType="solid">
        <fgColor rgb="FFF2F2F2"/>
        <bgColor rgb="FFFFFFFF"/>
      </patternFill>
    </fill>
    <fill>
      <patternFill patternType="solid">
        <fgColor rgb="FFBEBEBE"/>
        <bgColor rgb="FFBFBFBF"/>
      </patternFill>
    </fill>
    <fill>
      <patternFill patternType="solid">
        <fgColor rgb="FFD9D9D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A6A6A6"/>
        <bgColor rgb="FFBEBEBE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6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4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4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4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0" xfId="24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4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0" fillId="3" borderId="2" xfId="24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8" fillId="4" borderId="2" xfId="24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11" fillId="0" borderId="2" xfId="24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2" xfId="24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12" fillId="0" borderId="2" xfId="24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3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24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24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0" xfId="24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8" fillId="5" borderId="2" xfId="24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" fillId="0" borderId="2" xfId="24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9" fillId="0" borderId="2" xfId="23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18" fillId="6" borderId="2" xfId="25" applyFont="true" applyBorder="true" applyAlignment="true" applyProtection="false">
      <alignment horizontal="right" vertical="center" textRotation="0" wrapText="true" indent="4" shrinkToFit="false"/>
      <protection locked="true" hidden="false"/>
    </xf>
    <xf numFmtId="165" fontId="8" fillId="6" borderId="2" xfId="23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5" fontId="0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xfId="24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24" applyFont="true" applyBorder="false" applyAlignment="true" applyProtection="false">
      <alignment horizontal="right" vertical="center" textRotation="0" wrapText="true" indent="3" shrinkToFit="false"/>
      <protection locked="true" hidden="false"/>
    </xf>
    <xf numFmtId="165" fontId="8" fillId="0" borderId="0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9" fillId="0" borderId="0" xfId="24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8" fillId="4" borderId="2" xfId="24" applyFont="true" applyBorder="true" applyAlignment="true" applyProtection="false">
      <alignment horizontal="right" vertical="center" textRotation="0" wrapText="true" indent="3" shrinkToFit="false"/>
      <protection locked="true" hidden="false"/>
    </xf>
    <xf numFmtId="165" fontId="8" fillId="4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4" borderId="2" xfId="2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8" fillId="4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" xfId="24" applyFont="true" applyBorder="true" applyAlignment="true" applyProtection="false">
      <alignment horizontal="right" vertical="center" textRotation="0" wrapText="true" indent="3" shrinkToFit="false"/>
      <protection locked="true" hidden="false"/>
    </xf>
    <xf numFmtId="165" fontId="10" fillId="3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21" fillId="0" borderId="0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25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5" applyFont="false" applyBorder="false" applyAlignment="true" applyProtection="false">
      <alignment horizontal="left" vertical="center" textRotation="0" wrapText="false" indent="3" shrinkToFit="false"/>
      <protection locked="true" hidden="false"/>
    </xf>
    <xf numFmtId="164" fontId="5" fillId="0" borderId="0" xfId="25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25" applyFont="true" applyBorder="false" applyAlignment="true" applyProtection="false">
      <alignment horizontal="left" vertical="center" textRotation="0" wrapText="false" indent="7" shrinkToFit="false"/>
      <protection locked="true" hidden="false"/>
    </xf>
    <xf numFmtId="168" fontId="8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25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4" fontId="24" fillId="0" borderId="0" xfId="25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11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25" applyFont="true" applyBorder="false" applyAlignment="true" applyProtection="false">
      <alignment horizontal="left" vertical="center" textRotation="0" wrapText="false" indent="9" shrinkToFit="false"/>
      <protection locked="true" hidden="false"/>
    </xf>
    <xf numFmtId="165" fontId="11" fillId="0" borderId="0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25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5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1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3" borderId="2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4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11" fillId="0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2" xfId="2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0" fillId="0" borderId="0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9" fillId="2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6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4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0" fillId="0" borderId="2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6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2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0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0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7" borderId="2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2" xfId="24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8" fillId="8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0" borderId="2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0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6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1" fillId="6" borderId="2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6" borderId="2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1" fillId="6" borderId="2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6" borderId="2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6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29" fillId="6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9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6" xfId="2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2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2" fillId="3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4" fillId="7" borderId="2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34" fillId="7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34" fillId="7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4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34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0" fillId="6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0" fillId="6" borderId="2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0" fillId="6" borderId="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4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9" fillId="6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2" fillId="4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2" fillId="4" borderId="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1"/>
    <cellStyle name="Moeda 2 2" xfId="22"/>
    <cellStyle name="Moeda 3" xfId="23"/>
    <cellStyle name="Normal 2" xfId="24"/>
    <cellStyle name="Normal 2 2" xfId="25"/>
    <cellStyle name="Normal 3" xfId="26"/>
    <cellStyle name="Porcentagem 2" xfId="27"/>
    <cellStyle name="Porcentagem 2 2" xfId="28"/>
    <cellStyle name="Vírgula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2F2F2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198720</xdr:colOff>
      <xdr:row>0</xdr:row>
      <xdr:rowOff>24840</xdr:rowOff>
    </xdr:from>
    <xdr:to>
      <xdr:col>6</xdr:col>
      <xdr:colOff>381960</xdr:colOff>
      <xdr:row>4</xdr:row>
      <xdr:rowOff>173520</xdr:rowOff>
    </xdr:to>
    <xdr:pic>
      <xdr:nvPicPr>
        <xdr:cNvPr id="0" name="Imagem 2" descr=""/>
        <xdr:cNvPicPr/>
      </xdr:nvPicPr>
      <xdr:blipFill>
        <a:blip r:embed="rId1"/>
        <a:stretch/>
      </xdr:blipFill>
      <xdr:spPr>
        <a:xfrm>
          <a:off x="3715920" y="24840"/>
          <a:ext cx="6099480" cy="113544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2</xdr:col>
      <xdr:colOff>638640</xdr:colOff>
      <xdr:row>38</xdr:row>
      <xdr:rowOff>53640</xdr:rowOff>
    </xdr:from>
    <xdr:to>
      <xdr:col>4</xdr:col>
      <xdr:colOff>3069720</xdr:colOff>
      <xdr:row>47</xdr:row>
      <xdr:rowOff>67680</xdr:rowOff>
    </xdr:to>
    <xdr:sp>
      <xdr:nvSpPr>
        <xdr:cNvPr id="1" name="CustomShape 1"/>
        <xdr:cNvSpPr/>
      </xdr:nvSpPr>
      <xdr:spPr>
        <a:xfrm>
          <a:off x="2079360" y="11033280"/>
          <a:ext cx="4507560" cy="1643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ALEX HENRIQUE GOMES CRUZ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Chefe de Divisão de Execução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2</xdr:col>
      <xdr:colOff>889200</xdr:colOff>
      <xdr:row>46</xdr:row>
      <xdr:rowOff>108000</xdr:rowOff>
    </xdr:from>
    <xdr:to>
      <xdr:col>4</xdr:col>
      <xdr:colOff>2761560</xdr:colOff>
      <xdr:row>50</xdr:row>
      <xdr:rowOff>19440</xdr:rowOff>
    </xdr:to>
    <xdr:sp>
      <xdr:nvSpPr>
        <xdr:cNvPr id="2" name="CustomShape 1"/>
        <xdr:cNvSpPr/>
      </xdr:nvSpPr>
      <xdr:spPr>
        <a:xfrm>
          <a:off x="2329920" y="12435840"/>
          <a:ext cx="3948840" cy="10364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ts val="11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ts val="1701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ROGÉRIO VENICIUS COSTA FERNANDES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ts val="1599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4</xdr:col>
      <xdr:colOff>4566960</xdr:colOff>
      <xdr:row>46</xdr:row>
      <xdr:rowOff>81360</xdr:rowOff>
    </xdr:from>
    <xdr:to>
      <xdr:col>8</xdr:col>
      <xdr:colOff>402120</xdr:colOff>
      <xdr:row>49</xdr:row>
      <xdr:rowOff>98280</xdr:rowOff>
    </xdr:to>
    <xdr:sp>
      <xdr:nvSpPr>
        <xdr:cNvPr id="3" name="CustomShape 1"/>
        <xdr:cNvSpPr/>
      </xdr:nvSpPr>
      <xdr:spPr>
        <a:xfrm>
          <a:off x="8084160" y="12409200"/>
          <a:ext cx="3686040" cy="8607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THIAGO GRILLO AZEVEDO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Administração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4</xdr:col>
      <xdr:colOff>3855600</xdr:colOff>
      <xdr:row>38</xdr:row>
      <xdr:rowOff>33480</xdr:rowOff>
    </xdr:from>
    <xdr:to>
      <xdr:col>8</xdr:col>
      <xdr:colOff>963720</xdr:colOff>
      <xdr:row>46</xdr:row>
      <xdr:rowOff>38160</xdr:rowOff>
    </xdr:to>
    <xdr:sp>
      <xdr:nvSpPr>
        <xdr:cNvPr id="4" name="CustomShape 1"/>
        <xdr:cNvSpPr/>
      </xdr:nvSpPr>
      <xdr:spPr>
        <a:xfrm>
          <a:off x="7372800" y="11013120"/>
          <a:ext cx="4959000" cy="135288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GABRIELA RODRIGUES S. CARDOSO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Diretora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1095480</xdr:colOff>
      <xdr:row>0</xdr:row>
      <xdr:rowOff>36000</xdr:rowOff>
    </xdr:from>
    <xdr:to>
      <xdr:col>5</xdr:col>
      <xdr:colOff>320400</xdr:colOff>
      <xdr:row>2</xdr:row>
      <xdr:rowOff>750600</xdr:rowOff>
    </xdr:to>
    <xdr:pic>
      <xdr:nvPicPr>
        <xdr:cNvPr id="5" name="Imagem 1" descr=""/>
        <xdr:cNvPicPr/>
      </xdr:nvPicPr>
      <xdr:blipFill>
        <a:blip r:embed="rId1"/>
        <a:stretch/>
      </xdr:blipFill>
      <xdr:spPr>
        <a:xfrm>
          <a:off x="3987720" y="36000"/>
          <a:ext cx="6391440" cy="111456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1</xdr:col>
      <xdr:colOff>425880</xdr:colOff>
      <xdr:row>32</xdr:row>
      <xdr:rowOff>221760</xdr:rowOff>
    </xdr:from>
    <xdr:to>
      <xdr:col>2</xdr:col>
      <xdr:colOff>3327480</xdr:colOff>
      <xdr:row>38</xdr:row>
      <xdr:rowOff>168840</xdr:rowOff>
    </xdr:to>
    <xdr:sp>
      <xdr:nvSpPr>
        <xdr:cNvPr id="6" name="CustomShape 1"/>
        <xdr:cNvSpPr/>
      </xdr:nvSpPr>
      <xdr:spPr>
        <a:xfrm>
          <a:off x="1746000" y="10071720"/>
          <a:ext cx="4473720" cy="16711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ALEX HENRIQUE GOMES CRUZ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Chefe de Divisão de Execução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676440</xdr:colOff>
      <xdr:row>37</xdr:row>
      <xdr:rowOff>153000</xdr:rowOff>
    </xdr:from>
    <xdr:to>
      <xdr:col>2</xdr:col>
      <xdr:colOff>3019320</xdr:colOff>
      <xdr:row>41</xdr:row>
      <xdr:rowOff>198720</xdr:rowOff>
    </xdr:to>
    <xdr:sp>
      <xdr:nvSpPr>
        <xdr:cNvPr id="7" name="CustomShape 1"/>
        <xdr:cNvSpPr/>
      </xdr:nvSpPr>
      <xdr:spPr>
        <a:xfrm>
          <a:off x="1996560" y="11498400"/>
          <a:ext cx="3915000" cy="10368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ts val="11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ts val="1701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ROGÉRIO VENICIUS COSTA FERNANDES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ts val="1599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151920</xdr:colOff>
      <xdr:row>37</xdr:row>
      <xdr:rowOff>126000</xdr:rowOff>
    </xdr:from>
    <xdr:to>
      <xdr:col>5</xdr:col>
      <xdr:colOff>1309680</xdr:colOff>
      <xdr:row>40</xdr:row>
      <xdr:rowOff>199080</xdr:rowOff>
    </xdr:to>
    <xdr:sp>
      <xdr:nvSpPr>
        <xdr:cNvPr id="8" name="CustomShape 1"/>
        <xdr:cNvSpPr/>
      </xdr:nvSpPr>
      <xdr:spPr>
        <a:xfrm>
          <a:off x="7993440" y="11471400"/>
          <a:ext cx="3375000" cy="8643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THIAGO GRILLO AZEVEDO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Administração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2</xdr:col>
      <xdr:colOff>4113360</xdr:colOff>
      <xdr:row>32</xdr:row>
      <xdr:rowOff>201600</xdr:rowOff>
    </xdr:from>
    <xdr:to>
      <xdr:col>6</xdr:col>
      <xdr:colOff>257760</xdr:colOff>
      <xdr:row>37</xdr:row>
      <xdr:rowOff>83160</xdr:rowOff>
    </xdr:to>
    <xdr:sp>
      <xdr:nvSpPr>
        <xdr:cNvPr id="9" name="CustomShape 1"/>
        <xdr:cNvSpPr/>
      </xdr:nvSpPr>
      <xdr:spPr>
        <a:xfrm>
          <a:off x="7005600" y="10051560"/>
          <a:ext cx="5014800" cy="13770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GABRIELA RODRIGUES S. CARDOSO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Diretora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1893960</xdr:colOff>
      <xdr:row>13</xdr:row>
      <xdr:rowOff>53640</xdr:rowOff>
    </xdr:from>
    <xdr:to>
      <xdr:col>5</xdr:col>
      <xdr:colOff>402840</xdr:colOff>
      <xdr:row>20</xdr:row>
      <xdr:rowOff>90360</xdr:rowOff>
    </xdr:to>
    <xdr:sp>
      <xdr:nvSpPr>
        <xdr:cNvPr id="10" name="CustomShape 1"/>
        <xdr:cNvSpPr/>
      </xdr:nvSpPr>
      <xdr:spPr>
        <a:xfrm>
          <a:off x="2649600" y="4930920"/>
          <a:ext cx="4727160" cy="16758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ALEX HENRIQUE GOMES CRUZ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Chefe de Divisão de Execução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2144160</xdr:colOff>
      <xdr:row>19</xdr:row>
      <xdr:rowOff>51840</xdr:rowOff>
    </xdr:from>
    <xdr:to>
      <xdr:col>5</xdr:col>
      <xdr:colOff>94320</xdr:colOff>
      <xdr:row>24</xdr:row>
      <xdr:rowOff>75240</xdr:rowOff>
    </xdr:to>
    <xdr:sp>
      <xdr:nvSpPr>
        <xdr:cNvPr id="11" name="CustomShape 1"/>
        <xdr:cNvSpPr/>
      </xdr:nvSpPr>
      <xdr:spPr>
        <a:xfrm>
          <a:off x="2899800" y="6368040"/>
          <a:ext cx="4168440" cy="102348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ts val="11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ts val="1701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ROGÉRIO VENICIUS COSTA FERNANDES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ts val="1599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6</xdr:col>
      <xdr:colOff>678600</xdr:colOff>
      <xdr:row>19</xdr:row>
      <xdr:rowOff>25200</xdr:rowOff>
    </xdr:from>
    <xdr:to>
      <xdr:col>9</xdr:col>
      <xdr:colOff>267480</xdr:colOff>
      <xdr:row>23</xdr:row>
      <xdr:rowOff>75960</xdr:rowOff>
    </xdr:to>
    <xdr:sp>
      <xdr:nvSpPr>
        <xdr:cNvPr id="12" name="CustomShape 1"/>
        <xdr:cNvSpPr/>
      </xdr:nvSpPr>
      <xdr:spPr>
        <a:xfrm>
          <a:off x="8943120" y="6341400"/>
          <a:ext cx="3459600" cy="85068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THIAGO GRILLO AZEVEDO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Administração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1188720</xdr:colOff>
      <xdr:row>13</xdr:row>
      <xdr:rowOff>33480</xdr:rowOff>
    </xdr:from>
    <xdr:to>
      <xdr:col>9</xdr:col>
      <xdr:colOff>829440</xdr:colOff>
      <xdr:row>18</xdr:row>
      <xdr:rowOff>183960</xdr:rowOff>
    </xdr:to>
    <xdr:sp>
      <xdr:nvSpPr>
        <xdr:cNvPr id="13" name="CustomShape 1"/>
        <xdr:cNvSpPr/>
      </xdr:nvSpPr>
      <xdr:spPr>
        <a:xfrm>
          <a:off x="8162640" y="4910760"/>
          <a:ext cx="4802040" cy="13892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GABRIELA RODRIGUES S. CARDOSO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Diretora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1418760</xdr:colOff>
      <xdr:row>0</xdr:row>
      <xdr:rowOff>106920</xdr:rowOff>
    </xdr:from>
    <xdr:to>
      <xdr:col>3</xdr:col>
      <xdr:colOff>710640</xdr:colOff>
      <xdr:row>6</xdr:row>
      <xdr:rowOff>73440</xdr:rowOff>
    </xdr:to>
    <xdr:pic>
      <xdr:nvPicPr>
        <xdr:cNvPr id="14" name="Imagem 1" descr=""/>
        <xdr:cNvPicPr/>
      </xdr:nvPicPr>
      <xdr:blipFill>
        <a:blip r:embed="rId1"/>
        <a:stretch/>
      </xdr:blipFill>
      <xdr:spPr>
        <a:xfrm>
          <a:off x="1418760" y="106920"/>
          <a:ext cx="6417720" cy="110952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0</xdr:col>
      <xdr:colOff>11160</xdr:colOff>
      <xdr:row>26</xdr:row>
      <xdr:rowOff>299880</xdr:rowOff>
    </xdr:from>
    <xdr:to>
      <xdr:col>0</xdr:col>
      <xdr:colOff>4055760</xdr:colOff>
      <xdr:row>32</xdr:row>
      <xdr:rowOff>56520</xdr:rowOff>
    </xdr:to>
    <xdr:sp>
      <xdr:nvSpPr>
        <xdr:cNvPr id="15" name="CustomShape 1"/>
        <xdr:cNvSpPr/>
      </xdr:nvSpPr>
      <xdr:spPr>
        <a:xfrm>
          <a:off x="11160" y="7246080"/>
          <a:ext cx="4044600" cy="16844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ALEX HENRIQUE GOMES CRUZ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Chefe de Divisão de Execução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37440</xdr:colOff>
      <xdr:row>30</xdr:row>
      <xdr:rowOff>164160</xdr:rowOff>
    </xdr:from>
    <xdr:to>
      <xdr:col>0</xdr:col>
      <xdr:colOff>3870720</xdr:colOff>
      <xdr:row>36</xdr:row>
      <xdr:rowOff>86760</xdr:rowOff>
    </xdr:to>
    <xdr:sp>
      <xdr:nvSpPr>
        <xdr:cNvPr id="16" name="CustomShape 1"/>
        <xdr:cNvSpPr/>
      </xdr:nvSpPr>
      <xdr:spPr>
        <a:xfrm>
          <a:off x="37440" y="8685720"/>
          <a:ext cx="3833280" cy="10371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ts val="11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ts val="1701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ROGÉRIO VENICIUS COSTA FERNANDES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ts val="1599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768240</xdr:colOff>
      <xdr:row>30</xdr:row>
      <xdr:rowOff>148680</xdr:rowOff>
    </xdr:from>
    <xdr:to>
      <xdr:col>4</xdr:col>
      <xdr:colOff>581400</xdr:colOff>
      <xdr:row>35</xdr:row>
      <xdr:rowOff>87120</xdr:rowOff>
    </xdr:to>
    <xdr:sp>
      <xdr:nvSpPr>
        <xdr:cNvPr id="17" name="CustomShape 1"/>
        <xdr:cNvSpPr/>
      </xdr:nvSpPr>
      <xdr:spPr>
        <a:xfrm>
          <a:off x="5616360" y="8670240"/>
          <a:ext cx="3451680" cy="8622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THIAGO GRILLO AZEVEDO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Administração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56880</xdr:colOff>
      <xdr:row>26</xdr:row>
      <xdr:rowOff>291240</xdr:rowOff>
    </xdr:from>
    <xdr:to>
      <xdr:col>5</xdr:col>
      <xdr:colOff>358920</xdr:colOff>
      <xdr:row>30</xdr:row>
      <xdr:rowOff>105480</xdr:rowOff>
    </xdr:to>
    <xdr:sp>
      <xdr:nvSpPr>
        <xdr:cNvPr id="18" name="CustomShape 1"/>
        <xdr:cNvSpPr/>
      </xdr:nvSpPr>
      <xdr:spPr>
        <a:xfrm>
          <a:off x="4905000" y="7237440"/>
          <a:ext cx="4766760" cy="13896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GABRIELA RODRIGUES S. CARDOSO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Diretora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vendas@metalurgicacanaa.com.br" TargetMode="External"/><Relationship Id="rId2" Type="http://schemas.openxmlformats.org/officeDocument/2006/relationships/hyperlink" Target="mailto:dipawa@dipawa.com.br" TargetMode="External"/><Relationship Id="rId3" Type="http://schemas.openxmlformats.org/officeDocument/2006/relationships/hyperlink" Target="mailto:vendas@liderreservatorios.com.br" TargetMode="External"/><Relationship Id="rId4" Type="http://schemas.openxmlformats.org/officeDocument/2006/relationships/hyperlink" Target="mailto:vendas01@agroaco.com.br" TargetMode="External"/><Relationship Id="rId5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K74"/>
  <sheetViews>
    <sheetView showFormulas="false" showGridLines="false" showRowColHeaders="true" showZeros="true" rightToLeft="false" tabSelected="true" showOutlineSymbols="true" defaultGridColor="true" view="pageBreakPreview" topLeftCell="A19" colorId="64" zoomScale="85" zoomScaleNormal="85" zoomScalePageLayoutView="85" workbookViewId="0">
      <selection pane="topLeft" activeCell="B37" activeCellId="0" sqref="B37"/>
    </sheetView>
  </sheetViews>
  <sheetFormatPr defaultColWidth="8.72265625" defaultRowHeight="22.15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2" width="11.71"/>
    <col collapsed="false" customWidth="true" hidden="false" outlineLevel="0" max="3" min="3" style="2" width="14.01"/>
    <col collapsed="false" customWidth="true" hidden="false" outlineLevel="0" max="4" min="4" style="2" width="15.42"/>
    <col collapsed="false" customWidth="true" hidden="false" outlineLevel="0" max="5" min="5" style="2" width="73.7"/>
    <col collapsed="false" customWidth="true" hidden="false" outlineLevel="0" max="6" min="6" style="2" width="10.14"/>
    <col collapsed="false" customWidth="true" hidden="false" outlineLevel="0" max="7" min="7" style="2" width="14.28"/>
    <col collapsed="false" customWidth="true" hidden="false" outlineLevel="0" max="8" min="8" style="3" width="13.14"/>
    <col collapsed="false" customWidth="true" hidden="false" outlineLevel="0" max="9" min="9" style="1" width="14.7"/>
    <col collapsed="false" customWidth="true" hidden="false" outlineLevel="0" max="10" min="10" style="4" width="15.71"/>
    <col collapsed="false" customWidth="true" hidden="false" outlineLevel="0" max="11" min="11" style="5" width="2.42"/>
    <col collapsed="false" customWidth="false" hidden="false" outlineLevel="0" max="13" min="12" style="1" width="8.71"/>
    <col collapsed="false" customWidth="true" hidden="false" outlineLevel="0" max="14" min="14" style="1" width="9.71"/>
    <col collapsed="false" customWidth="false" hidden="false" outlineLevel="0" max="1024" min="15" style="1" width="8.71"/>
  </cols>
  <sheetData>
    <row r="1" customFormat="false" ht="11.25" hidden="false" customHeight="true" outlineLevel="0" collapsed="false"/>
    <row r="5" customFormat="false" ht="15" hidden="false" customHeight="true" outlineLevel="0" collapsed="false"/>
    <row r="6" customFormat="false" ht="11.25" hidden="false" customHeight="true" outlineLevel="0" collapsed="false"/>
    <row r="7" customFormat="false" ht="32.45" hidden="false" customHeight="true" outlineLevel="0" collapsed="false">
      <c r="B7" s="6" t="s">
        <v>0</v>
      </c>
      <c r="C7" s="6"/>
      <c r="D7" s="6"/>
      <c r="E7" s="6"/>
      <c r="F7" s="6"/>
      <c r="G7" s="6"/>
      <c r="H7" s="6"/>
      <c r="I7" s="6"/>
      <c r="J7" s="6"/>
    </row>
    <row r="8" customFormat="false" ht="10.9" hidden="false" customHeight="true" outlineLevel="0" collapsed="false">
      <c r="B8" s="7"/>
      <c r="C8" s="7"/>
      <c r="D8" s="7"/>
      <c r="E8" s="7"/>
      <c r="F8" s="7"/>
      <c r="G8" s="7"/>
      <c r="H8" s="7"/>
      <c r="I8" s="8"/>
      <c r="J8" s="9"/>
    </row>
    <row r="9" customFormat="false" ht="42.75" hidden="false" customHeight="true" outlineLevel="0" collapsed="false">
      <c r="B9" s="10" t="s">
        <v>1</v>
      </c>
      <c r="C9" s="10"/>
      <c r="D9" s="10"/>
      <c r="E9" s="10"/>
      <c r="F9" s="10"/>
      <c r="G9" s="11" t="s">
        <v>2</v>
      </c>
      <c r="H9" s="11"/>
      <c r="I9" s="11"/>
      <c r="J9" s="11"/>
    </row>
    <row r="10" customFormat="false" ht="22.15" hidden="false" customHeight="true" outlineLevel="0" collapsed="false">
      <c r="B10" s="12" t="s">
        <v>3</v>
      </c>
      <c r="C10" s="12"/>
      <c r="D10" s="12"/>
      <c r="E10" s="12"/>
      <c r="F10" s="12"/>
      <c r="G10" s="11"/>
      <c r="H10" s="11"/>
      <c r="I10" s="11"/>
      <c r="J10" s="11"/>
    </row>
    <row r="11" customFormat="false" ht="22.15" hidden="false" customHeight="true" outlineLevel="0" collapsed="false">
      <c r="B11" s="13" t="s">
        <v>4</v>
      </c>
      <c r="C11" s="13"/>
      <c r="D11" s="13"/>
      <c r="E11" s="13"/>
      <c r="F11" s="13"/>
      <c r="G11" s="11"/>
      <c r="H11" s="11"/>
      <c r="I11" s="11"/>
      <c r="J11" s="11"/>
    </row>
    <row r="12" customFormat="false" ht="22.15" hidden="false" customHeight="true" outlineLevel="0" collapsed="false">
      <c r="B12" s="14" t="s">
        <v>5</v>
      </c>
      <c r="C12" s="14"/>
      <c r="D12" s="14"/>
      <c r="E12" s="14"/>
      <c r="F12" s="14"/>
      <c r="G12" s="11"/>
      <c r="H12" s="11"/>
      <c r="I12" s="11"/>
      <c r="J12" s="11"/>
    </row>
    <row r="13" customFormat="false" ht="11.45" hidden="false" customHeight="true" outlineLevel="0" collapsed="false">
      <c r="B13" s="15"/>
      <c r="C13" s="15"/>
      <c r="D13" s="16"/>
      <c r="E13" s="17"/>
      <c r="F13" s="18"/>
      <c r="G13" s="19"/>
      <c r="H13" s="20"/>
    </row>
    <row r="14" customFormat="false" ht="25.15" hidden="false" customHeight="true" outlineLevel="0" collapsed="false">
      <c r="B14" s="21" t="s">
        <v>6</v>
      </c>
      <c r="C14" s="22" t="s">
        <v>7</v>
      </c>
      <c r="D14" s="22" t="s">
        <v>8</v>
      </c>
      <c r="E14" s="21" t="s">
        <v>9</v>
      </c>
      <c r="F14" s="21" t="s">
        <v>10</v>
      </c>
      <c r="G14" s="21" t="s">
        <v>11</v>
      </c>
      <c r="H14" s="23" t="s">
        <v>12</v>
      </c>
      <c r="I14" s="21" t="s">
        <v>13</v>
      </c>
      <c r="J14" s="23" t="s">
        <v>14</v>
      </c>
    </row>
    <row r="15" customFormat="false" ht="25.15" hidden="false" customHeight="true" outlineLevel="0" collapsed="false">
      <c r="B15" s="24" t="s">
        <v>15</v>
      </c>
      <c r="C15" s="24"/>
      <c r="D15" s="24"/>
      <c r="E15" s="24"/>
      <c r="F15" s="24"/>
      <c r="G15" s="24"/>
      <c r="H15" s="24"/>
      <c r="I15" s="24"/>
      <c r="J15" s="24"/>
    </row>
    <row r="16" customFormat="false" ht="25.15" hidden="false" customHeight="true" outlineLevel="0" collapsed="false">
      <c r="B16" s="25" t="s">
        <v>16</v>
      </c>
      <c r="C16" s="25" t="n">
        <v>1</v>
      </c>
      <c r="D16" s="25" t="s">
        <v>17</v>
      </c>
      <c r="E16" s="26" t="s">
        <v>18</v>
      </c>
      <c r="F16" s="25" t="s">
        <v>19</v>
      </c>
      <c r="G16" s="27" t="n">
        <v>1</v>
      </c>
      <c r="H16" s="28" t="n">
        <f aca="false">COMPOSIÇÃO!G19</f>
        <v>2084.51</v>
      </c>
      <c r="I16" s="28" t="n">
        <f aca="false">ROUND(G16*H16,2)</f>
        <v>2084.51</v>
      </c>
      <c r="J16" s="28" t="n">
        <f aca="false">ROUND(I16*1.2606,2)</f>
        <v>2627.73</v>
      </c>
    </row>
    <row r="17" customFormat="false" ht="25.15" hidden="false" customHeight="true" outlineLevel="0" collapsed="false">
      <c r="B17" s="29" t="s">
        <v>20</v>
      </c>
      <c r="C17" s="29"/>
      <c r="D17" s="29"/>
      <c r="E17" s="29"/>
      <c r="F17" s="29"/>
      <c r="G17" s="29"/>
      <c r="H17" s="29"/>
      <c r="I17" s="30" t="n">
        <f aca="false">SUM(I16)</f>
        <v>2084.51</v>
      </c>
      <c r="J17" s="30" t="n">
        <f aca="false">SUM(J16)</f>
        <v>2627.73</v>
      </c>
    </row>
    <row r="18" customFormat="false" ht="25.15" hidden="false" customHeight="true" outlineLevel="0" collapsed="false">
      <c r="B18" s="5"/>
      <c r="C18" s="5"/>
      <c r="D18" s="5"/>
      <c r="E18" s="5"/>
      <c r="F18" s="5"/>
      <c r="G18" s="5"/>
      <c r="H18" s="5"/>
      <c r="I18" s="5"/>
      <c r="J18" s="31"/>
    </row>
    <row r="19" customFormat="false" ht="25.15" hidden="false" customHeight="true" outlineLevel="0" collapsed="false">
      <c r="B19" s="24" t="s">
        <v>21</v>
      </c>
      <c r="C19" s="24"/>
      <c r="D19" s="24"/>
      <c r="E19" s="24"/>
      <c r="F19" s="24"/>
      <c r="G19" s="24"/>
      <c r="H19" s="24"/>
      <c r="I19" s="24"/>
      <c r="J19" s="24"/>
    </row>
    <row r="20" customFormat="false" ht="25.15" hidden="false" customHeight="true" outlineLevel="0" collapsed="false">
      <c r="B20" s="25" t="s">
        <v>22</v>
      </c>
      <c r="C20" s="25" t="n">
        <v>1</v>
      </c>
      <c r="D20" s="25" t="s">
        <v>23</v>
      </c>
      <c r="E20" s="26" t="s">
        <v>24</v>
      </c>
      <c r="F20" s="25" t="s">
        <v>19</v>
      </c>
      <c r="G20" s="27" t="n">
        <v>1</v>
      </c>
      <c r="H20" s="28" t="n">
        <f aca="false">'COTAÇÃO COMERCIAL'!E11</f>
        <v>79790</v>
      </c>
      <c r="I20" s="28" t="n">
        <f aca="false">ROUND(G20*H20,2)</f>
        <v>79790</v>
      </c>
      <c r="J20" s="28" t="n">
        <f aca="false">ROUND(I20*1.2606,2)</f>
        <v>100583.27</v>
      </c>
    </row>
    <row r="21" customFormat="false" ht="25.15" hidden="false" customHeight="true" outlineLevel="0" collapsed="false">
      <c r="B21" s="29" t="s">
        <v>25</v>
      </c>
      <c r="C21" s="29"/>
      <c r="D21" s="29"/>
      <c r="E21" s="29"/>
      <c r="F21" s="29"/>
      <c r="G21" s="29"/>
      <c r="H21" s="29"/>
      <c r="I21" s="30" t="n">
        <f aca="false">SUM(I20:I20)</f>
        <v>79790</v>
      </c>
      <c r="J21" s="30" t="n">
        <f aca="false">SUM(J20:J20)</f>
        <v>100583.27</v>
      </c>
    </row>
    <row r="22" customFormat="false" ht="25.15" hidden="false" customHeight="true" outlineLevel="0" collapsed="false">
      <c r="B22" s="5"/>
      <c r="C22" s="5"/>
      <c r="D22" s="5"/>
      <c r="E22" s="5"/>
      <c r="F22" s="5"/>
      <c r="G22" s="5"/>
      <c r="H22" s="5"/>
      <c r="I22" s="5"/>
      <c r="J22" s="31"/>
    </row>
    <row r="23" customFormat="false" ht="25.15" hidden="false" customHeight="true" outlineLevel="0" collapsed="false">
      <c r="B23" s="24" t="s">
        <v>26</v>
      </c>
      <c r="C23" s="24"/>
      <c r="D23" s="24"/>
      <c r="E23" s="24"/>
      <c r="F23" s="24"/>
      <c r="G23" s="24"/>
      <c r="H23" s="24"/>
      <c r="I23" s="24"/>
      <c r="J23" s="24"/>
    </row>
    <row r="24" customFormat="false" ht="25.15" hidden="false" customHeight="true" outlineLevel="0" collapsed="false">
      <c r="B24" s="25" t="s">
        <v>27</v>
      </c>
      <c r="C24" s="25" t="n">
        <v>2</v>
      </c>
      <c r="D24" s="25" t="s">
        <v>17</v>
      </c>
      <c r="E24" s="26" t="s">
        <v>28</v>
      </c>
      <c r="F24" s="25" t="s">
        <v>19</v>
      </c>
      <c r="G24" s="27" t="n">
        <v>1</v>
      </c>
      <c r="H24" s="28" t="n">
        <f aca="false">COMPOSIÇÃO!G29</f>
        <v>2165.67</v>
      </c>
      <c r="I24" s="28" t="n">
        <f aca="false">ROUND(G24*H24,2)</f>
        <v>2165.67</v>
      </c>
      <c r="J24" s="28" t="n">
        <f aca="false">ROUND(I24*1.2606,2)</f>
        <v>2730.04</v>
      </c>
    </row>
    <row r="25" customFormat="false" ht="25.15" hidden="false" customHeight="true" outlineLevel="0" collapsed="false">
      <c r="B25" s="25" t="s">
        <v>29</v>
      </c>
      <c r="C25" s="25" t="s">
        <v>30</v>
      </c>
      <c r="D25" s="25" t="s">
        <v>31</v>
      </c>
      <c r="E25" s="26" t="s">
        <v>32</v>
      </c>
      <c r="F25" s="25" t="s">
        <v>33</v>
      </c>
      <c r="G25" s="27" t="n">
        <v>3</v>
      </c>
      <c r="H25" s="28" t="n">
        <v>49.51</v>
      </c>
      <c r="I25" s="28" t="n">
        <f aca="false">ROUND(G25*H25,2)</f>
        <v>148.53</v>
      </c>
      <c r="J25" s="28" t="n">
        <f aca="false">ROUND(I25*1.2606,2)</f>
        <v>187.24</v>
      </c>
    </row>
    <row r="26" customFormat="false" ht="25.15" hidden="false" customHeight="true" outlineLevel="0" collapsed="false">
      <c r="B26" s="25" t="s">
        <v>34</v>
      </c>
      <c r="C26" s="25" t="s">
        <v>35</v>
      </c>
      <c r="D26" s="25" t="s">
        <v>31</v>
      </c>
      <c r="E26" s="26" t="s">
        <v>36</v>
      </c>
      <c r="F26" s="25" t="s">
        <v>33</v>
      </c>
      <c r="G26" s="27" t="n">
        <v>6</v>
      </c>
      <c r="H26" s="28" t="n">
        <v>118.76</v>
      </c>
      <c r="I26" s="28" t="n">
        <f aca="false">ROUND(G26*H26,2)</f>
        <v>712.56</v>
      </c>
      <c r="J26" s="28" t="n">
        <f aca="false">ROUND(I26*1.2606,2)</f>
        <v>898.25</v>
      </c>
    </row>
    <row r="27" customFormat="false" ht="25.15" hidden="false" customHeight="true" outlineLevel="0" collapsed="false">
      <c r="B27" s="25" t="s">
        <v>37</v>
      </c>
      <c r="C27" s="25" t="s">
        <v>38</v>
      </c>
      <c r="D27" s="25" t="s">
        <v>31</v>
      </c>
      <c r="E27" s="26" t="s">
        <v>39</v>
      </c>
      <c r="F27" s="25" t="s">
        <v>33</v>
      </c>
      <c r="G27" s="27" t="n">
        <f aca="false">6+8</f>
        <v>14</v>
      </c>
      <c r="H27" s="28" t="n">
        <v>263</v>
      </c>
      <c r="I27" s="28" t="n">
        <f aca="false">ROUND(G27*H27,2)</f>
        <v>3682</v>
      </c>
      <c r="J27" s="28" t="n">
        <f aca="false">ROUND(I27*1.2606,2)</f>
        <v>4641.53</v>
      </c>
    </row>
    <row r="28" customFormat="false" ht="25.15" hidden="false" customHeight="true" outlineLevel="0" collapsed="false">
      <c r="B28" s="29" t="s">
        <v>40</v>
      </c>
      <c r="C28" s="29"/>
      <c r="D28" s="29"/>
      <c r="E28" s="29"/>
      <c r="F28" s="29"/>
      <c r="G28" s="29"/>
      <c r="H28" s="29"/>
      <c r="I28" s="30" t="n">
        <f aca="false">SUM(I24:I27)</f>
        <v>6708.76</v>
      </c>
      <c r="J28" s="30" t="n">
        <f aca="false">SUM(J24:J27)</f>
        <v>8457.06</v>
      </c>
    </row>
    <row r="29" s="32" customFormat="true" ht="18" hidden="false" customHeight="true" outlineLevel="0" collapsed="false">
      <c r="B29" s="33"/>
      <c r="C29" s="33"/>
      <c r="D29" s="33"/>
      <c r="E29" s="33"/>
      <c r="F29" s="33"/>
      <c r="G29" s="33"/>
      <c r="H29" s="34"/>
      <c r="I29" s="34"/>
      <c r="J29" s="34"/>
      <c r="K29" s="35"/>
    </row>
    <row r="30" s="32" customFormat="true" ht="25.15" hidden="false" customHeight="true" outlineLevel="0" collapsed="false">
      <c r="B30" s="36" t="s">
        <v>41</v>
      </c>
      <c r="C30" s="36"/>
      <c r="D30" s="36"/>
      <c r="E30" s="36"/>
      <c r="F30" s="36"/>
      <c r="G30" s="36"/>
      <c r="H30" s="37" t="n">
        <f aca="false">I17+I21+I28</f>
        <v>88583.27</v>
      </c>
      <c r="I30" s="37"/>
      <c r="J30" s="37"/>
      <c r="K30" s="5"/>
    </row>
    <row r="31" s="32" customFormat="true" ht="25.15" hidden="false" customHeight="true" outlineLevel="0" collapsed="false">
      <c r="B31" s="38" t="s">
        <v>42</v>
      </c>
      <c r="C31" s="38"/>
      <c r="D31" s="38"/>
      <c r="E31" s="38"/>
      <c r="F31" s="38"/>
      <c r="G31" s="39" t="n">
        <v>0.2606</v>
      </c>
      <c r="H31" s="37" t="n">
        <f aca="false">(J17+J21+J28)-H30</f>
        <v>23084.79</v>
      </c>
      <c r="I31" s="37"/>
      <c r="J31" s="37"/>
      <c r="K31" s="5"/>
    </row>
    <row r="32" s="32" customFormat="true" ht="25.15" hidden="false" customHeight="true" outlineLevel="0" collapsed="false">
      <c r="B32" s="40" t="s">
        <v>43</v>
      </c>
      <c r="C32" s="40"/>
      <c r="D32" s="40"/>
      <c r="E32" s="40"/>
      <c r="F32" s="40"/>
      <c r="G32" s="40"/>
      <c r="H32" s="41" t="n">
        <f aca="false">H30+H31</f>
        <v>111668.06</v>
      </c>
      <c r="I32" s="41"/>
      <c r="J32" s="41"/>
      <c r="K32" s="5"/>
    </row>
    <row r="33" s="32" customFormat="true" ht="18" hidden="false" customHeight="true" outlineLevel="0" collapsed="false">
      <c r="B33" s="2"/>
      <c r="C33" s="2"/>
      <c r="D33" s="2"/>
      <c r="E33" s="2"/>
      <c r="F33" s="2"/>
      <c r="G33" s="2"/>
      <c r="H33" s="3"/>
      <c r="I33" s="1"/>
      <c r="J33" s="4"/>
      <c r="K33" s="5"/>
    </row>
    <row r="34" customFormat="false" ht="25.15" hidden="false" customHeight="true" outlineLevel="0" collapsed="false">
      <c r="B34" s="42" t="s">
        <v>44</v>
      </c>
      <c r="C34" s="42"/>
      <c r="D34" s="42"/>
      <c r="E34" s="42"/>
      <c r="F34" s="42"/>
      <c r="G34" s="42"/>
      <c r="H34" s="42"/>
      <c r="I34" s="42"/>
      <c r="J34" s="42"/>
    </row>
    <row r="35" customFormat="false" ht="25.15" hidden="false" customHeight="true" outlineLevel="0" collapsed="false">
      <c r="B35" s="42" t="s">
        <v>45</v>
      </c>
      <c r="C35" s="42"/>
      <c r="D35" s="42"/>
      <c r="E35" s="42"/>
      <c r="F35" s="42"/>
      <c r="G35" s="42"/>
      <c r="H35" s="42"/>
      <c r="I35" s="42"/>
      <c r="J35" s="42"/>
    </row>
    <row r="36" customFormat="false" ht="15" hidden="false" customHeight="true" outlineLevel="0" collapsed="false">
      <c r="B36" s="43"/>
      <c r="C36" s="43"/>
      <c r="D36" s="43"/>
      <c r="E36" s="43"/>
      <c r="F36" s="43"/>
      <c r="G36" s="43"/>
      <c r="H36" s="43"/>
      <c r="I36" s="43"/>
      <c r="J36" s="43"/>
    </row>
    <row r="37" customFormat="false" ht="20.45" hidden="false" customHeight="true" outlineLevel="0" collapsed="false">
      <c r="B37" s="44" t="s">
        <v>46</v>
      </c>
      <c r="C37" s="44"/>
      <c r="D37" s="44"/>
      <c r="E37" s="44"/>
      <c r="F37" s="44"/>
      <c r="G37" s="44"/>
      <c r="H37" s="44"/>
      <c r="I37" s="44"/>
      <c r="J37" s="44"/>
    </row>
    <row r="38" s="1" customFormat="true" ht="22.15" hidden="false" customHeight="true" outlineLevel="0" collapsed="false">
      <c r="B38" s="5"/>
    </row>
    <row r="39" customFormat="false" ht="22.15" hidden="false" customHeight="true" outlineLevel="0" collapsed="false">
      <c r="B39" s="45"/>
      <c r="C39" s="45"/>
      <c r="D39" s="45"/>
      <c r="E39" s="45"/>
      <c r="F39" s="45"/>
      <c r="G39" s="45"/>
    </row>
    <row r="40" customFormat="false" ht="12" hidden="false" customHeight="true" outlineLevel="0" collapsed="false">
      <c r="B40" s="46"/>
      <c r="C40" s="46"/>
      <c r="D40" s="46"/>
      <c r="E40" s="46"/>
      <c r="F40" s="46"/>
      <c r="G40" s="46"/>
      <c r="H40" s="46"/>
      <c r="I40" s="46"/>
      <c r="J40" s="46"/>
    </row>
    <row r="41" customFormat="false" ht="12" hidden="false" customHeight="true" outlineLevel="0" collapsed="false">
      <c r="B41" s="45"/>
      <c r="C41" s="45"/>
      <c r="D41" s="45"/>
      <c r="E41" s="45"/>
      <c r="F41" s="45"/>
      <c r="G41" s="45"/>
    </row>
    <row r="42" s="5" customFormat="true" ht="12" hidden="false" customHeight="true" outlineLevel="0" collapsed="false">
      <c r="B42" s="45"/>
      <c r="C42" s="45"/>
      <c r="D42" s="45"/>
      <c r="E42" s="45"/>
      <c r="F42" s="45"/>
      <c r="G42" s="45"/>
      <c r="H42" s="3"/>
      <c r="I42" s="1"/>
      <c r="J42" s="4"/>
    </row>
    <row r="43" s="5" customFormat="true" ht="12" hidden="false" customHeight="true" outlineLevel="0" collapsed="false">
      <c r="B43" s="45"/>
      <c r="C43" s="45"/>
      <c r="D43" s="45"/>
      <c r="E43" s="45"/>
      <c r="F43" s="45"/>
      <c r="G43" s="45"/>
      <c r="H43" s="3"/>
      <c r="I43" s="1"/>
      <c r="J43" s="4"/>
    </row>
    <row r="44" s="5" customFormat="true" ht="12" hidden="false" customHeight="true" outlineLevel="0" collapsed="false">
      <c r="B44" s="45"/>
      <c r="C44" s="45"/>
      <c r="D44" s="45"/>
      <c r="E44" s="47"/>
      <c r="F44" s="45"/>
      <c r="G44" s="45"/>
      <c r="H44" s="3"/>
      <c r="I44" s="1"/>
      <c r="J44" s="4"/>
    </row>
    <row r="45" s="5" customFormat="true" ht="12" hidden="false" customHeight="true" outlineLevel="0" collapsed="false">
      <c r="B45" s="45"/>
      <c r="C45" s="45"/>
      <c r="D45" s="45"/>
      <c r="E45" s="48"/>
      <c r="F45" s="45"/>
      <c r="G45" s="45"/>
      <c r="H45" s="3"/>
      <c r="I45" s="1"/>
      <c r="J45" s="4"/>
    </row>
    <row r="46" s="5" customFormat="true" ht="12" hidden="false" customHeight="true" outlineLevel="0" collapsed="false">
      <c r="B46" s="49"/>
      <c r="C46" s="50"/>
      <c r="D46" s="51"/>
      <c r="E46" s="49"/>
      <c r="F46" s="52"/>
      <c r="G46" s="52"/>
      <c r="H46" s="52"/>
      <c r="I46" s="52"/>
      <c r="J46" s="52"/>
    </row>
    <row r="47" s="5" customFormat="true" ht="22.15" hidden="false" customHeight="true" outlineLevel="0" collapsed="false">
      <c r="B47" s="53"/>
      <c r="C47" s="54"/>
      <c r="D47" s="54"/>
      <c r="E47" s="54"/>
      <c r="F47" s="55"/>
      <c r="G47" s="55"/>
      <c r="H47" s="55"/>
      <c r="I47" s="55"/>
      <c r="J47" s="55"/>
    </row>
    <row r="48" s="5" customFormat="true" ht="22.15" hidden="false" customHeight="true" outlineLevel="0" collapsed="false">
      <c r="B48" s="53"/>
      <c r="C48" s="54"/>
      <c r="D48" s="54"/>
      <c r="E48" s="54"/>
      <c r="F48" s="56"/>
      <c r="G48" s="56"/>
      <c r="H48" s="56"/>
      <c r="I48" s="56"/>
      <c r="J48" s="56"/>
    </row>
    <row r="49" s="5" customFormat="true" ht="22.15" hidden="false" customHeight="true" outlineLevel="0" collapsed="false">
      <c r="B49" s="53"/>
      <c r="C49" s="54"/>
      <c r="D49" s="54"/>
      <c r="E49" s="54"/>
      <c r="F49" s="56"/>
      <c r="G49" s="56"/>
      <c r="H49" s="56"/>
      <c r="I49" s="56"/>
      <c r="J49" s="56"/>
    </row>
    <row r="50" s="5" customFormat="true" ht="22.15" hidden="false" customHeight="true" outlineLevel="0" collapsed="false">
      <c r="B50" s="57"/>
      <c r="C50" s="58"/>
      <c r="D50" s="59"/>
      <c r="E50" s="59"/>
      <c r="F50" s="60"/>
      <c r="G50" s="60"/>
      <c r="H50" s="60"/>
      <c r="I50" s="60"/>
      <c r="J50" s="60"/>
    </row>
    <row r="51" s="5" customFormat="true" ht="22.15" hidden="false" customHeight="true" outlineLevel="0" collapsed="false">
      <c r="B51" s="57"/>
      <c r="C51" s="61"/>
      <c r="D51" s="61"/>
      <c r="E51" s="61"/>
      <c r="F51" s="57"/>
      <c r="G51" s="57"/>
      <c r="H51" s="57"/>
      <c r="I51" s="57"/>
      <c r="J51" s="62"/>
    </row>
    <row r="52" s="5" customFormat="true" ht="21.75" hidden="false" customHeight="true" outlineLevel="0" collapsed="false">
      <c r="B52" s="2"/>
      <c r="C52" s="2"/>
      <c r="D52" s="2"/>
      <c r="E52" s="2"/>
      <c r="F52" s="2"/>
      <c r="G52" s="45"/>
      <c r="H52" s="3"/>
      <c r="I52" s="1"/>
      <c r="J52" s="4"/>
    </row>
    <row r="53" s="5" customFormat="true" ht="22.15" hidden="false" customHeight="true" outlineLevel="0" collapsed="false">
      <c r="B53" s="49"/>
      <c r="C53" s="50"/>
      <c r="D53" s="51"/>
      <c r="E53" s="49"/>
      <c r="F53" s="52"/>
      <c r="G53" s="52"/>
      <c r="H53" s="52"/>
      <c r="I53" s="52"/>
      <c r="J53" s="52"/>
    </row>
    <row r="54" s="5" customFormat="true" ht="22.15" hidden="false" customHeight="true" outlineLevel="0" collapsed="false">
      <c r="B54" s="53"/>
      <c r="C54" s="54"/>
      <c r="D54" s="54"/>
      <c r="E54" s="54"/>
      <c r="F54" s="55"/>
      <c r="G54" s="55"/>
      <c r="H54" s="55"/>
      <c r="I54" s="55"/>
      <c r="J54" s="55"/>
    </row>
    <row r="55" s="5" customFormat="true" ht="22.15" hidden="false" customHeight="true" outlineLevel="0" collapsed="false">
      <c r="B55" s="57"/>
      <c r="C55" s="58"/>
      <c r="D55" s="63"/>
      <c r="E55" s="59"/>
      <c r="F55" s="60"/>
      <c r="G55" s="60"/>
      <c r="H55" s="60"/>
      <c r="I55" s="60"/>
      <c r="J55" s="60"/>
    </row>
    <row r="56" s="5" customFormat="true" ht="22.15" hidden="false" customHeight="true" outlineLevel="0" collapsed="false">
      <c r="B56" s="57"/>
      <c r="C56" s="61"/>
      <c r="D56" s="61"/>
      <c r="E56" s="61"/>
      <c r="F56" s="57"/>
      <c r="G56" s="57"/>
      <c r="H56" s="57"/>
      <c r="I56" s="57"/>
      <c r="J56" s="62"/>
    </row>
    <row r="57" s="5" customFormat="true" ht="21.75" hidden="false" customHeight="true" outlineLevel="0" collapsed="false">
      <c r="B57" s="2"/>
      <c r="C57" s="2"/>
      <c r="D57" s="2"/>
      <c r="E57" s="2"/>
      <c r="F57" s="2"/>
      <c r="G57" s="45"/>
      <c r="H57" s="3"/>
      <c r="I57" s="1"/>
      <c r="J57" s="4"/>
    </row>
    <row r="58" customFormat="false" ht="22.15" hidden="false" customHeight="true" outlineLevel="0" collapsed="false">
      <c r="G58" s="45"/>
    </row>
    <row r="59" customFormat="false" ht="22.15" hidden="false" customHeight="true" outlineLevel="0" collapsed="false">
      <c r="G59" s="45"/>
    </row>
    <row r="60" customFormat="false" ht="22.15" hidden="false" customHeight="true" outlineLevel="0" collapsed="false">
      <c r="B60" s="5"/>
      <c r="C60" s="64"/>
      <c r="D60" s="64"/>
      <c r="E60" s="64"/>
      <c r="F60" s="64"/>
      <c r="G60" s="64"/>
      <c r="H60" s="64"/>
      <c r="I60" s="64"/>
      <c r="J60" s="65"/>
    </row>
    <row r="61" customFormat="false" ht="22.15" hidden="false" customHeight="true" outlineLevel="0" collapsed="false">
      <c r="B61" s="5"/>
      <c r="C61" s="64"/>
      <c r="D61" s="64"/>
      <c r="E61" s="64"/>
      <c r="F61" s="64"/>
      <c r="G61" s="64"/>
      <c r="H61" s="64"/>
      <c r="I61" s="64"/>
      <c r="J61" s="65"/>
      <c r="K61" s="64"/>
    </row>
    <row r="62" customFormat="false" ht="22.15" hidden="false" customHeight="true" outlineLevel="0" collapsed="false">
      <c r="B62" s="5"/>
      <c r="C62" s="64"/>
      <c r="D62" s="64"/>
      <c r="E62" s="64"/>
      <c r="F62" s="64"/>
      <c r="G62" s="64"/>
      <c r="H62" s="64"/>
      <c r="I62" s="64"/>
      <c r="J62" s="65"/>
      <c r="K62" s="64"/>
    </row>
    <row r="63" customFormat="false" ht="22.15" hidden="false" customHeight="true" outlineLevel="0" collapsed="false">
      <c r="B63" s="5"/>
      <c r="C63" s="64"/>
      <c r="D63" s="64"/>
      <c r="E63" s="64"/>
      <c r="F63" s="64"/>
      <c r="G63" s="64"/>
      <c r="H63" s="64"/>
      <c r="I63" s="64"/>
      <c r="J63" s="65"/>
      <c r="K63" s="64"/>
    </row>
    <row r="64" customFormat="false" ht="22.15" hidden="false" customHeight="true" outlineLevel="0" collapsed="false">
      <c r="B64" s="5"/>
      <c r="C64" s="64"/>
      <c r="D64" s="64"/>
      <c r="E64" s="64"/>
      <c r="F64" s="64"/>
      <c r="G64" s="64"/>
      <c r="H64" s="64"/>
      <c r="I64" s="64"/>
      <c r="J64" s="65"/>
      <c r="K64" s="64"/>
    </row>
    <row r="65" customFormat="false" ht="22.15" hidden="false" customHeight="true" outlineLevel="0" collapsed="false">
      <c r="B65" s="5"/>
      <c r="C65" s="64"/>
      <c r="D65" s="64"/>
      <c r="E65" s="64"/>
      <c r="F65" s="64"/>
      <c r="G65" s="64"/>
      <c r="H65" s="64"/>
      <c r="I65" s="64"/>
      <c r="J65" s="65"/>
      <c r="K65" s="64"/>
    </row>
    <row r="66" customFormat="false" ht="22.15" hidden="false" customHeight="true" outlineLevel="0" collapsed="false">
      <c r="B66" s="5"/>
      <c r="C66" s="64"/>
      <c r="D66" s="64"/>
      <c r="E66" s="64"/>
      <c r="F66" s="64"/>
      <c r="G66" s="64"/>
      <c r="H66" s="64"/>
      <c r="I66" s="64"/>
      <c r="J66" s="65"/>
      <c r="K66" s="64"/>
    </row>
    <row r="67" customFormat="false" ht="105" hidden="false" customHeight="true" outlineLevel="0" collapsed="false">
      <c r="B67" s="5"/>
      <c r="C67" s="64"/>
      <c r="D67" s="64"/>
      <c r="E67" s="64"/>
      <c r="F67" s="64"/>
      <c r="G67" s="64"/>
      <c r="H67" s="64"/>
      <c r="I67" s="64"/>
      <c r="J67" s="65"/>
      <c r="K67" s="64"/>
    </row>
    <row r="68" customFormat="false" ht="22.15" hidden="false" customHeight="true" outlineLevel="0" collapsed="false">
      <c r="B68" s="5"/>
      <c r="C68" s="64"/>
      <c r="D68" s="64"/>
      <c r="E68" s="64"/>
      <c r="F68" s="64"/>
      <c r="G68" s="64"/>
      <c r="H68" s="64"/>
      <c r="I68" s="64"/>
      <c r="J68" s="65"/>
      <c r="K68" s="64"/>
    </row>
    <row r="69" customFormat="false" ht="22.15" hidden="false" customHeight="true" outlineLevel="0" collapsed="false">
      <c r="B69" s="5"/>
      <c r="C69" s="64"/>
      <c r="D69" s="64"/>
      <c r="E69" s="64"/>
      <c r="F69" s="64"/>
      <c r="G69" s="64"/>
      <c r="H69" s="64"/>
      <c r="I69" s="64"/>
      <c r="J69" s="65"/>
      <c r="K69" s="64"/>
    </row>
    <row r="70" customFormat="false" ht="102.6" hidden="false" customHeight="true" outlineLevel="0" collapsed="false">
      <c r="B70" s="5"/>
      <c r="C70" s="64"/>
      <c r="D70" s="64"/>
      <c r="E70" s="64"/>
      <c r="F70" s="64"/>
      <c r="G70" s="64"/>
      <c r="H70" s="64"/>
      <c r="I70" s="64"/>
      <c r="J70" s="65"/>
      <c r="K70" s="64"/>
    </row>
    <row r="71" customFormat="false" ht="22.15" hidden="false" customHeight="true" outlineLevel="0" collapsed="false">
      <c r="B71" s="5"/>
      <c r="C71" s="64"/>
      <c r="D71" s="64"/>
      <c r="E71" s="64"/>
      <c r="F71" s="64"/>
      <c r="G71" s="64"/>
      <c r="H71" s="64"/>
      <c r="I71" s="64"/>
      <c r="J71" s="65"/>
      <c r="K71" s="64"/>
    </row>
    <row r="72" customFormat="false" ht="22.15" hidden="false" customHeight="true" outlineLevel="0" collapsed="false">
      <c r="B72" s="5"/>
      <c r="C72" s="64"/>
      <c r="D72" s="64"/>
      <c r="E72" s="64"/>
      <c r="F72" s="64"/>
      <c r="G72" s="64"/>
      <c r="H72" s="64"/>
      <c r="I72" s="64"/>
      <c r="J72" s="65"/>
      <c r="K72" s="64"/>
    </row>
    <row r="73" customFormat="false" ht="22.15" hidden="false" customHeight="true" outlineLevel="0" collapsed="false">
      <c r="B73" s="5"/>
      <c r="C73" s="64"/>
      <c r="D73" s="64"/>
      <c r="E73" s="64"/>
      <c r="F73" s="64"/>
      <c r="G73" s="64"/>
      <c r="H73" s="64"/>
      <c r="I73" s="64"/>
      <c r="J73" s="65"/>
      <c r="K73" s="64"/>
    </row>
    <row r="74" customFormat="false" ht="22.15" hidden="false" customHeight="true" outlineLevel="0" collapsed="false">
      <c r="K74" s="64"/>
    </row>
  </sheetData>
  <mergeCells count="28">
    <mergeCell ref="B7:J7"/>
    <mergeCell ref="B9:F9"/>
    <mergeCell ref="G9:J12"/>
    <mergeCell ref="B10:F10"/>
    <mergeCell ref="B11:F11"/>
    <mergeCell ref="B12:F12"/>
    <mergeCell ref="B15:J15"/>
    <mergeCell ref="B17:H17"/>
    <mergeCell ref="B19:J19"/>
    <mergeCell ref="B21:H21"/>
    <mergeCell ref="B23:J23"/>
    <mergeCell ref="B28:H28"/>
    <mergeCell ref="B30:G30"/>
    <mergeCell ref="H30:J30"/>
    <mergeCell ref="B31:F31"/>
    <mergeCell ref="H31:J31"/>
    <mergeCell ref="B32:G32"/>
    <mergeCell ref="H32:J32"/>
    <mergeCell ref="B34:J34"/>
    <mergeCell ref="B35:J35"/>
    <mergeCell ref="B37:J37"/>
    <mergeCell ref="B40:J40"/>
    <mergeCell ref="F46:J46"/>
    <mergeCell ref="F47:J47"/>
    <mergeCell ref="F50:J50"/>
    <mergeCell ref="F53:J53"/>
    <mergeCell ref="F54:J54"/>
    <mergeCell ref="F55:J55"/>
  </mergeCells>
  <printOptions headings="false" gridLines="false" gridLinesSet="true" horizontalCentered="true" verticalCentered="false"/>
  <pageMargins left="0.236111111111111" right="0.236111111111111" top="0.590277777777778" bottom="0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AMJ40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85" zoomScalePageLayoutView="85" workbookViewId="0">
      <selection pane="topLeft" activeCell="C12" activeCellId="0" sqref="C12"/>
    </sheetView>
  </sheetViews>
  <sheetFormatPr defaultColWidth="8.72265625" defaultRowHeight="15.75" zeroHeight="false" outlineLevelRow="0" outlineLevelCol="0"/>
  <cols>
    <col collapsed="false" customWidth="true" hidden="false" outlineLevel="0" max="1" min="1" style="48" width="18.71"/>
    <col collapsed="false" customWidth="true" hidden="false" outlineLevel="0" max="2" min="2" style="48" width="22.28"/>
    <col collapsed="false" customWidth="true" hidden="false" outlineLevel="0" max="3" min="3" style="48" width="70.14"/>
    <col collapsed="false" customWidth="true" hidden="false" outlineLevel="0" max="4" min="4" style="48" width="15"/>
    <col collapsed="false" customWidth="true" hidden="false" outlineLevel="0" max="5" min="5" style="48" width="16.42"/>
    <col collapsed="false" customWidth="true" hidden="false" outlineLevel="0" max="6" min="6" style="48" width="24.15"/>
    <col collapsed="false" customWidth="true" hidden="false" outlineLevel="0" max="7" min="7" style="66" width="22.28"/>
    <col collapsed="false" customWidth="true" hidden="false" outlineLevel="0" max="8" min="8" style="48" width="10.42"/>
    <col collapsed="false" customWidth="false" hidden="false" outlineLevel="0" max="1024" min="9" style="48" width="8.71"/>
  </cols>
  <sheetData>
    <row r="3" customFormat="false" ht="62.25" hidden="false" customHeight="true" outlineLevel="0" collapsed="false"/>
    <row r="4" s="1" customFormat="true" ht="15" hidden="false" customHeight="false" outlineLevel="0" collapsed="false">
      <c r="A4" s="7"/>
      <c r="B4" s="7"/>
      <c r="C4" s="7"/>
      <c r="D4" s="7"/>
      <c r="E4" s="7"/>
      <c r="F4" s="7"/>
      <c r="G4" s="67"/>
    </row>
    <row r="5" s="69" customFormat="true" ht="40.5" hidden="false" customHeight="true" outlineLevel="0" collapsed="false">
      <c r="A5" s="68" t="s">
        <v>1</v>
      </c>
      <c r="B5" s="68"/>
      <c r="C5" s="68"/>
      <c r="D5" s="11" t="s">
        <v>47</v>
      </c>
      <c r="E5" s="11"/>
      <c r="F5" s="11"/>
      <c r="G5" s="11"/>
    </row>
    <row r="6" s="1" customFormat="true" ht="21.75" hidden="false" customHeight="true" outlineLevel="0" collapsed="false">
      <c r="A6" s="12" t="s">
        <v>3</v>
      </c>
      <c r="B6" s="70"/>
      <c r="C6" s="70"/>
      <c r="D6" s="11"/>
      <c r="E6" s="11"/>
      <c r="F6" s="11"/>
      <c r="G6" s="11"/>
    </row>
    <row r="7" s="1" customFormat="true" ht="20.25" hidden="false" customHeight="true" outlineLevel="0" collapsed="false">
      <c r="A7" s="12" t="s">
        <v>4</v>
      </c>
      <c r="B7" s="70"/>
      <c r="C7" s="70"/>
      <c r="D7" s="11"/>
      <c r="E7" s="11"/>
      <c r="F7" s="11"/>
      <c r="G7" s="11"/>
    </row>
    <row r="8" s="1" customFormat="true" ht="24" hidden="false" customHeight="true" outlineLevel="0" collapsed="false">
      <c r="A8" s="71" t="s">
        <v>5</v>
      </c>
      <c r="B8" s="71"/>
      <c r="C8" s="71"/>
      <c r="D8" s="11"/>
      <c r="E8" s="11"/>
      <c r="F8" s="11"/>
      <c r="G8" s="11"/>
    </row>
    <row r="9" s="1" customFormat="true" ht="15.75" hidden="false" customHeight="false" outlineLevel="0" collapsed="false">
      <c r="A9" s="72"/>
      <c r="B9" s="72"/>
      <c r="C9" s="5"/>
      <c r="D9" s="5"/>
      <c r="E9" s="5"/>
      <c r="F9" s="5"/>
      <c r="G9" s="73"/>
    </row>
    <row r="10" customFormat="false" ht="21" hidden="false" customHeight="false" outlineLevel="0" collapsed="false">
      <c r="A10" s="74" t="s">
        <v>48</v>
      </c>
      <c r="B10" s="74"/>
      <c r="C10" s="74"/>
      <c r="D10" s="74"/>
      <c r="E10" s="74"/>
      <c r="F10" s="74"/>
      <c r="G10" s="74"/>
    </row>
    <row r="12" s="77" customFormat="true" ht="18" hidden="false" customHeight="true" outlineLevel="0" collapsed="false">
      <c r="A12" s="75" t="s">
        <v>49</v>
      </c>
      <c r="B12" s="75"/>
      <c r="C12" s="75" t="s">
        <v>50</v>
      </c>
      <c r="D12" s="75" t="s">
        <v>10</v>
      </c>
      <c r="E12" s="75" t="s">
        <v>8</v>
      </c>
      <c r="F12" s="75"/>
      <c r="G12" s="76" t="s">
        <v>51</v>
      </c>
      <c r="ALB12" s="78"/>
      <c r="ALC12" s="78"/>
      <c r="ALD12" s="78"/>
      <c r="ALE12" s="78"/>
      <c r="ALF12" s="78"/>
      <c r="ALG12" s="78"/>
      <c r="ALH12" s="78"/>
      <c r="ALI12" s="78"/>
      <c r="ALJ12" s="78"/>
      <c r="ALK12" s="78"/>
      <c r="ALL12" s="78"/>
      <c r="ALM12" s="78"/>
      <c r="ALN12" s="78"/>
      <c r="ALO12" s="78"/>
      <c r="ALP12" s="78"/>
      <c r="ALQ12" s="78"/>
      <c r="ALR12" s="78"/>
      <c r="ALS12" s="78"/>
      <c r="ALT12" s="78"/>
      <c r="ALU12" s="78"/>
      <c r="ALV12" s="78"/>
      <c r="ALW12" s="78"/>
      <c r="ALX12" s="78"/>
      <c r="ALY12" s="78"/>
      <c r="ALZ12" s="78"/>
      <c r="AMA12" s="78"/>
      <c r="AMB12" s="78"/>
      <c r="AMC12" s="78"/>
      <c r="AMD12" s="78"/>
      <c r="AME12" s="78"/>
      <c r="AMF12" s="78"/>
      <c r="AMG12" s="78"/>
      <c r="AMH12" s="78"/>
      <c r="AMI12" s="78"/>
      <c r="AMJ12" s="78"/>
    </row>
    <row r="13" customFormat="false" ht="22.5" hidden="false" customHeight="true" outlineLevel="0" collapsed="false">
      <c r="A13" s="79" t="n">
        <v>1</v>
      </c>
      <c r="B13" s="79"/>
      <c r="C13" s="80" t="s">
        <v>18</v>
      </c>
      <c r="D13" s="81" t="s">
        <v>19</v>
      </c>
      <c r="E13" s="82" t="s">
        <v>52</v>
      </c>
      <c r="F13" s="82" t="n">
        <v>102621</v>
      </c>
      <c r="G13" s="83" t="n">
        <f aca="false">G19</f>
        <v>2084.51</v>
      </c>
    </row>
    <row r="14" customFormat="false" ht="15.75" hidden="false" customHeight="false" outlineLevel="0" collapsed="false">
      <c r="A14" s="84" t="s">
        <v>8</v>
      </c>
      <c r="B14" s="84" t="s">
        <v>49</v>
      </c>
      <c r="C14" s="84" t="s">
        <v>53</v>
      </c>
      <c r="D14" s="84" t="s">
        <v>10</v>
      </c>
      <c r="E14" s="84" t="s">
        <v>54</v>
      </c>
      <c r="F14" s="84" t="s">
        <v>55</v>
      </c>
      <c r="G14" s="85" t="s">
        <v>56</v>
      </c>
    </row>
    <row r="15" customFormat="false" ht="27.75" hidden="false" customHeight="true" outlineLevel="0" collapsed="false">
      <c r="A15" s="79" t="s">
        <v>52</v>
      </c>
      <c r="B15" s="79" t="n">
        <v>88267</v>
      </c>
      <c r="C15" s="86" t="s">
        <v>57</v>
      </c>
      <c r="D15" s="82" t="s">
        <v>58</v>
      </c>
      <c r="E15" s="87" t="n">
        <v>2.5</v>
      </c>
      <c r="F15" s="88" t="n">
        <v>35.1</v>
      </c>
      <c r="G15" s="89" t="n">
        <f aca="false">ROUND(E15*F15,2)</f>
        <v>87.75</v>
      </c>
    </row>
    <row r="16" customFormat="false" ht="36.75" hidden="false" customHeight="true" outlineLevel="0" collapsed="false">
      <c r="A16" s="79" t="s">
        <v>52</v>
      </c>
      <c r="B16" s="79" t="n">
        <v>88248</v>
      </c>
      <c r="C16" s="86" t="s">
        <v>59</v>
      </c>
      <c r="D16" s="82" t="s">
        <v>58</v>
      </c>
      <c r="E16" s="87" t="n">
        <v>2.5</v>
      </c>
      <c r="F16" s="88" t="n">
        <v>29.05</v>
      </c>
      <c r="G16" s="89" t="n">
        <f aca="false">ROUND(E16*F16,2)</f>
        <v>72.63</v>
      </c>
    </row>
    <row r="17" customFormat="false" ht="37.15" hidden="false" customHeight="true" outlineLevel="0" collapsed="false">
      <c r="A17" s="79" t="s">
        <v>52</v>
      </c>
      <c r="B17" s="79" t="n">
        <v>93287</v>
      </c>
      <c r="C17" s="86" t="s">
        <v>60</v>
      </c>
      <c r="D17" s="81" t="s">
        <v>61</v>
      </c>
      <c r="E17" s="90" t="n">
        <v>3</v>
      </c>
      <c r="F17" s="88" t="n">
        <v>346.96</v>
      </c>
      <c r="G17" s="89" t="n">
        <f aca="false">ROUND(E17*F17,2)</f>
        <v>1040.88</v>
      </c>
    </row>
    <row r="18" s="77" customFormat="true" ht="37.15" hidden="false" customHeight="true" outlineLevel="0" collapsed="false">
      <c r="A18" s="79" t="s">
        <v>52</v>
      </c>
      <c r="B18" s="79" t="n">
        <v>93288</v>
      </c>
      <c r="C18" s="86" t="s">
        <v>62</v>
      </c>
      <c r="D18" s="91" t="s">
        <v>63</v>
      </c>
      <c r="E18" s="90" t="n">
        <v>5</v>
      </c>
      <c r="F18" s="88" t="n">
        <v>176.65</v>
      </c>
      <c r="G18" s="89" t="n">
        <f aca="false">ROUND(E18*F18,2)</f>
        <v>883.25</v>
      </c>
      <c r="ALB18" s="78"/>
      <c r="ALC18" s="78"/>
      <c r="ALD18" s="78"/>
      <c r="ALE18" s="78"/>
      <c r="ALF18" s="78"/>
      <c r="ALG18" s="78"/>
      <c r="ALH18" s="78"/>
      <c r="ALI18" s="78"/>
      <c r="ALJ18" s="78"/>
      <c r="ALK18" s="78"/>
      <c r="ALL18" s="78"/>
      <c r="ALM18" s="78"/>
      <c r="ALN18" s="78"/>
      <c r="ALO18" s="78"/>
      <c r="ALP18" s="78"/>
      <c r="ALQ18" s="78"/>
      <c r="ALR18" s="78"/>
      <c r="ALS18" s="78"/>
      <c r="ALT18" s="78"/>
      <c r="ALU18" s="78"/>
      <c r="ALV18" s="78"/>
      <c r="ALW18" s="78"/>
      <c r="ALX18" s="78"/>
      <c r="ALY18" s="78"/>
      <c r="ALZ18" s="78"/>
      <c r="AMA18" s="78"/>
      <c r="AMB18" s="78"/>
      <c r="AMC18" s="78"/>
      <c r="AMD18" s="78"/>
      <c r="AME18" s="78"/>
      <c r="AMF18" s="78"/>
      <c r="AMG18" s="78"/>
      <c r="AMH18" s="78"/>
      <c r="AMI18" s="78"/>
      <c r="AMJ18" s="78"/>
    </row>
    <row r="19" customFormat="false" ht="15.75" hidden="false" customHeight="true" outlineLevel="0" collapsed="false">
      <c r="A19" s="92" t="s">
        <v>64</v>
      </c>
      <c r="B19" s="92"/>
      <c r="C19" s="92"/>
      <c r="D19" s="92"/>
      <c r="E19" s="92"/>
      <c r="F19" s="92"/>
      <c r="G19" s="93" t="n">
        <f aca="false">ROUND(SUM(G15:G18),2)</f>
        <v>2084.51</v>
      </c>
    </row>
    <row r="20" s="5" customFormat="true" ht="15.75" hidden="false" customHeight="false" outlineLevel="0" collapsed="false">
      <c r="C20" s="48"/>
      <c r="G20" s="73"/>
    </row>
    <row r="21" s="77" customFormat="true" ht="18" hidden="false" customHeight="true" outlineLevel="0" collapsed="false">
      <c r="A21" s="75" t="s">
        <v>49</v>
      </c>
      <c r="B21" s="75"/>
      <c r="C21" s="75" t="s">
        <v>50</v>
      </c>
      <c r="D21" s="75" t="s">
        <v>10</v>
      </c>
      <c r="E21" s="75" t="s">
        <v>8</v>
      </c>
      <c r="F21" s="75"/>
      <c r="G21" s="76" t="s">
        <v>51</v>
      </c>
      <c r="ALB21" s="78"/>
      <c r="ALC21" s="78"/>
      <c r="ALD21" s="78"/>
      <c r="ALE21" s="78"/>
      <c r="ALF21" s="78"/>
      <c r="ALG21" s="78"/>
      <c r="ALH21" s="78"/>
      <c r="ALI21" s="78"/>
      <c r="ALJ21" s="78"/>
      <c r="ALK21" s="78"/>
      <c r="ALL21" s="78"/>
      <c r="ALM21" s="78"/>
      <c r="ALN21" s="78"/>
      <c r="ALO21" s="78"/>
      <c r="ALP21" s="78"/>
      <c r="ALQ21" s="78"/>
      <c r="ALR21" s="78"/>
      <c r="ALS21" s="78"/>
      <c r="ALT21" s="78"/>
      <c r="ALU21" s="78"/>
      <c r="ALV21" s="78"/>
      <c r="ALW21" s="78"/>
      <c r="ALX21" s="78"/>
      <c r="ALY21" s="78"/>
      <c r="ALZ21" s="78"/>
      <c r="AMA21" s="78"/>
      <c r="AMB21" s="78"/>
      <c r="AMC21" s="78"/>
      <c r="AMD21" s="78"/>
      <c r="AME21" s="78"/>
      <c r="AMF21" s="78"/>
      <c r="AMG21" s="78"/>
      <c r="AMH21" s="78"/>
      <c r="AMI21" s="78"/>
      <c r="AMJ21" s="78"/>
    </row>
    <row r="22" customFormat="false" ht="22.5" hidden="false" customHeight="true" outlineLevel="0" collapsed="false">
      <c r="A22" s="79" t="n">
        <v>2</v>
      </c>
      <c r="B22" s="79"/>
      <c r="C22" s="80" t="s">
        <v>28</v>
      </c>
      <c r="D22" s="81" t="s">
        <v>19</v>
      </c>
      <c r="E22" s="82" t="s">
        <v>52</v>
      </c>
      <c r="F22" s="82" t="n">
        <v>102621</v>
      </c>
      <c r="G22" s="83" t="n">
        <f aca="false">G29</f>
        <v>2165.67</v>
      </c>
    </row>
    <row r="23" customFormat="false" ht="15.75" hidden="false" customHeight="false" outlineLevel="0" collapsed="false">
      <c r="A23" s="84" t="s">
        <v>8</v>
      </c>
      <c r="B23" s="84" t="s">
        <v>49</v>
      </c>
      <c r="C23" s="84" t="s">
        <v>53</v>
      </c>
      <c r="D23" s="84" t="s">
        <v>10</v>
      </c>
      <c r="E23" s="84" t="s">
        <v>54</v>
      </c>
      <c r="F23" s="84" t="s">
        <v>55</v>
      </c>
      <c r="G23" s="85" t="s">
        <v>56</v>
      </c>
    </row>
    <row r="24" customFormat="false" ht="27.75" hidden="false" customHeight="true" outlineLevel="0" collapsed="false">
      <c r="A24" s="79" t="s">
        <v>52</v>
      </c>
      <c r="B24" s="79" t="n">
        <v>88267</v>
      </c>
      <c r="C24" s="86" t="s">
        <v>57</v>
      </c>
      <c r="D24" s="82" t="s">
        <v>58</v>
      </c>
      <c r="E24" s="87" t="n">
        <v>2.5</v>
      </c>
      <c r="F24" s="88" t="n">
        <v>35.1</v>
      </c>
      <c r="G24" s="89" t="n">
        <f aca="false">ROUND(E24*F24,2)</f>
        <v>87.75</v>
      </c>
    </row>
    <row r="25" customFormat="false" ht="27.75" hidden="false" customHeight="true" outlineLevel="0" collapsed="false">
      <c r="A25" s="79" t="s">
        <v>52</v>
      </c>
      <c r="B25" s="79" t="n">
        <v>88248</v>
      </c>
      <c r="C25" s="86" t="s">
        <v>59</v>
      </c>
      <c r="D25" s="82" t="s">
        <v>58</v>
      </c>
      <c r="E25" s="87" t="n">
        <v>2.5</v>
      </c>
      <c r="F25" s="88" t="n">
        <v>29.05</v>
      </c>
      <c r="G25" s="89" t="n">
        <f aca="false">ROUND(E25*F25,2)</f>
        <v>72.63</v>
      </c>
    </row>
    <row r="26" customFormat="false" ht="27.75" hidden="false" customHeight="true" outlineLevel="0" collapsed="false">
      <c r="A26" s="79" t="s">
        <v>52</v>
      </c>
      <c r="B26" s="79" t="n">
        <v>88264</v>
      </c>
      <c r="C26" s="86" t="s">
        <v>65</v>
      </c>
      <c r="D26" s="82" t="s">
        <v>58</v>
      </c>
      <c r="E26" s="87" t="n">
        <v>2</v>
      </c>
      <c r="F26" s="88" t="n">
        <v>40.58</v>
      </c>
      <c r="G26" s="89" t="n">
        <f aca="false">ROUND(E26*F26,2)</f>
        <v>81.16</v>
      </c>
    </row>
    <row r="27" customFormat="false" ht="37.15" hidden="false" customHeight="true" outlineLevel="0" collapsed="false">
      <c r="A27" s="79" t="s">
        <v>52</v>
      </c>
      <c r="B27" s="79" t="n">
        <v>93287</v>
      </c>
      <c r="C27" s="86" t="s">
        <v>60</v>
      </c>
      <c r="D27" s="81" t="s">
        <v>61</v>
      </c>
      <c r="E27" s="90" t="n">
        <v>3</v>
      </c>
      <c r="F27" s="88" t="n">
        <v>346.96</v>
      </c>
      <c r="G27" s="89" t="n">
        <f aca="false">ROUND(E27*F27,2)</f>
        <v>1040.88</v>
      </c>
    </row>
    <row r="28" s="77" customFormat="true" ht="37.15" hidden="false" customHeight="true" outlineLevel="0" collapsed="false">
      <c r="A28" s="79" t="s">
        <v>52</v>
      </c>
      <c r="B28" s="79" t="n">
        <v>93288</v>
      </c>
      <c r="C28" s="86" t="s">
        <v>62</v>
      </c>
      <c r="D28" s="91" t="s">
        <v>63</v>
      </c>
      <c r="E28" s="90" t="n">
        <v>5</v>
      </c>
      <c r="F28" s="88" t="n">
        <v>176.65</v>
      </c>
      <c r="G28" s="89" t="n">
        <f aca="false">ROUND(E28*F28,2)</f>
        <v>883.25</v>
      </c>
      <c r="ALB28" s="78"/>
      <c r="ALC28" s="78"/>
      <c r="ALD28" s="78"/>
      <c r="ALE28" s="78"/>
      <c r="ALF28" s="78"/>
      <c r="ALG28" s="78"/>
      <c r="ALH28" s="78"/>
      <c r="ALI28" s="78"/>
      <c r="ALJ28" s="78"/>
      <c r="ALK28" s="78"/>
      <c r="ALL28" s="78"/>
      <c r="ALM28" s="78"/>
      <c r="ALN28" s="78"/>
      <c r="ALO28" s="78"/>
      <c r="ALP28" s="78"/>
      <c r="ALQ28" s="78"/>
      <c r="ALR28" s="78"/>
      <c r="ALS28" s="78"/>
      <c r="ALT28" s="78"/>
      <c r="ALU28" s="78"/>
      <c r="ALV28" s="78"/>
      <c r="ALW28" s="78"/>
      <c r="ALX28" s="78"/>
      <c r="ALY28" s="78"/>
      <c r="ALZ28" s="78"/>
      <c r="AMA28" s="78"/>
      <c r="AMB28" s="78"/>
      <c r="AMC28" s="78"/>
      <c r="AMD28" s="78"/>
      <c r="AME28" s="78"/>
      <c r="AMF28" s="78"/>
      <c r="AMG28" s="78"/>
      <c r="AMH28" s="78"/>
      <c r="AMI28" s="78"/>
      <c r="AMJ28" s="78"/>
    </row>
    <row r="29" customFormat="false" ht="15.75" hidden="false" customHeight="true" outlineLevel="0" collapsed="false">
      <c r="A29" s="92" t="s">
        <v>64</v>
      </c>
      <c r="B29" s="92"/>
      <c r="C29" s="92"/>
      <c r="D29" s="92"/>
      <c r="E29" s="92"/>
      <c r="F29" s="92"/>
      <c r="G29" s="93" t="n">
        <f aca="false">ROUND(SUM(G24:G28),2)</f>
        <v>2165.67</v>
      </c>
    </row>
    <row r="30" s="5" customFormat="true" ht="18" hidden="false" customHeight="true" outlineLevel="0" collapsed="false">
      <c r="A30" s="94"/>
      <c r="B30" s="94"/>
      <c r="C30" s="94"/>
      <c r="D30" s="94"/>
      <c r="E30" s="94"/>
      <c r="F30" s="94"/>
      <c r="G30" s="94"/>
      <c r="H30" s="94"/>
      <c r="I30" s="94"/>
    </row>
    <row r="31" s="77" customFormat="true" ht="18" hidden="false" customHeight="true" outlineLevel="0" collapsed="false">
      <c r="A31" s="95" t="s">
        <v>46</v>
      </c>
      <c r="B31" s="95"/>
      <c r="C31" s="95"/>
      <c r="D31" s="95"/>
      <c r="E31" s="95"/>
      <c r="F31" s="95"/>
      <c r="G31" s="95"/>
      <c r="H31" s="94"/>
      <c r="I31" s="94"/>
      <c r="ALB31" s="78"/>
      <c r="ALC31" s="78"/>
      <c r="ALD31" s="78"/>
      <c r="ALE31" s="78"/>
      <c r="ALF31" s="78"/>
      <c r="ALG31" s="78"/>
      <c r="ALH31" s="78"/>
      <c r="ALI31" s="78"/>
      <c r="ALJ31" s="78"/>
      <c r="ALK31" s="78"/>
      <c r="ALL31" s="78"/>
      <c r="ALM31" s="78"/>
      <c r="ALN31" s="78"/>
      <c r="ALO31" s="78"/>
      <c r="ALP31" s="78"/>
      <c r="ALQ31" s="78"/>
      <c r="ALR31" s="78"/>
      <c r="ALS31" s="78"/>
      <c r="ALT31" s="78"/>
      <c r="ALU31" s="78"/>
      <c r="ALV31" s="78"/>
      <c r="ALW31" s="78"/>
      <c r="ALX31" s="78"/>
      <c r="ALY31" s="78"/>
      <c r="ALZ31" s="78"/>
      <c r="AMA31" s="78"/>
      <c r="AMB31" s="78"/>
      <c r="AMC31" s="78"/>
      <c r="AMD31" s="78"/>
      <c r="AME31" s="78"/>
      <c r="AMF31" s="78"/>
      <c r="AMG31" s="78"/>
      <c r="AMH31" s="78"/>
      <c r="AMI31" s="78"/>
      <c r="AMJ31" s="78"/>
    </row>
    <row r="32" customFormat="false" ht="15.75" hidden="false" customHeight="false" outlineLevel="0" collapsed="false">
      <c r="A32" s="96"/>
      <c r="B32" s="96"/>
      <c r="C32" s="96"/>
      <c r="D32" s="96"/>
      <c r="E32" s="96"/>
      <c r="F32" s="96"/>
      <c r="G32" s="96"/>
      <c r="H32" s="97"/>
      <c r="I32" s="97"/>
    </row>
    <row r="33" customFormat="false" ht="25.5" hidden="false" customHeight="true" outlineLevel="0" collapsed="false"/>
    <row r="34" customFormat="false" ht="25.5" hidden="false" customHeight="true" outlineLevel="0" collapsed="false"/>
    <row r="35" s="77" customFormat="true" ht="25.5" hidden="false" customHeight="true" outlineLevel="0" collapsed="false">
      <c r="A35" s="48"/>
      <c r="B35" s="48"/>
      <c r="C35" s="48"/>
      <c r="D35" s="48"/>
      <c r="E35" s="48"/>
      <c r="F35" s="48"/>
      <c r="G35" s="66"/>
      <c r="H35" s="48"/>
      <c r="I35" s="48"/>
      <c r="ALB35" s="78"/>
      <c r="ALC35" s="78"/>
      <c r="ALD35" s="78"/>
      <c r="ALE35" s="78"/>
      <c r="ALF35" s="78"/>
      <c r="ALG35" s="78"/>
      <c r="ALH35" s="78"/>
      <c r="ALI35" s="78"/>
      <c r="ALJ35" s="78"/>
      <c r="ALK35" s="78"/>
      <c r="ALL35" s="78"/>
      <c r="ALM35" s="78"/>
      <c r="ALN35" s="78"/>
      <c r="ALO35" s="78"/>
      <c r="ALP35" s="78"/>
      <c r="ALQ35" s="78"/>
      <c r="ALR35" s="78"/>
      <c r="ALS35" s="78"/>
      <c r="ALT35" s="78"/>
      <c r="ALU35" s="78"/>
      <c r="ALV35" s="78"/>
      <c r="ALW35" s="78"/>
      <c r="ALX35" s="78"/>
      <c r="ALY35" s="78"/>
      <c r="ALZ35" s="78"/>
      <c r="AMA35" s="78"/>
      <c r="AMB35" s="78"/>
      <c r="AMC35" s="78"/>
      <c r="AMD35" s="78"/>
      <c r="AME35" s="78"/>
      <c r="AMF35" s="78"/>
      <c r="AMG35" s="78"/>
      <c r="AMH35" s="78"/>
      <c r="AMI35" s="78"/>
      <c r="AMJ35" s="78"/>
    </row>
    <row r="36" customFormat="false" ht="25.5" hidden="false" customHeight="true" outlineLevel="0" collapsed="false"/>
    <row r="38" s="5" customFormat="true" ht="18" hidden="false" customHeight="true" outlineLevel="0" collapsed="false">
      <c r="A38" s="48"/>
      <c r="B38" s="48"/>
      <c r="C38" s="48"/>
      <c r="D38" s="48"/>
      <c r="E38" s="48"/>
      <c r="F38" s="48"/>
      <c r="G38" s="66"/>
      <c r="H38" s="48"/>
      <c r="I38" s="48"/>
    </row>
    <row r="39" s="1" customFormat="true" ht="22.15" hidden="false" customHeight="true" outlineLevel="0" collapsed="false">
      <c r="A39" s="48"/>
      <c r="B39" s="48"/>
      <c r="C39" s="48"/>
      <c r="D39" s="48"/>
      <c r="E39" s="48"/>
      <c r="F39" s="48"/>
      <c r="G39" s="66"/>
      <c r="H39" s="48"/>
      <c r="I39" s="48"/>
      <c r="J39" s="5"/>
      <c r="K39" s="64"/>
      <c r="L39" s="64"/>
      <c r="M39" s="64"/>
      <c r="N39" s="64"/>
      <c r="O39" s="64"/>
      <c r="P39" s="64"/>
      <c r="Q39" s="64"/>
      <c r="R39" s="64"/>
      <c r="S39" s="64"/>
      <c r="T39" s="64"/>
    </row>
    <row r="40" s="1" customFormat="true" ht="22.15" hidden="false" customHeight="true" outlineLevel="0" collapsed="false">
      <c r="A40" s="48"/>
      <c r="B40" s="48"/>
      <c r="C40" s="48"/>
      <c r="D40" s="48"/>
      <c r="E40" s="48"/>
      <c r="F40" s="48"/>
      <c r="G40" s="66"/>
      <c r="H40" s="48"/>
      <c r="I40" s="48"/>
      <c r="J40" s="5"/>
      <c r="K40" s="64"/>
      <c r="L40" s="64"/>
      <c r="M40" s="64"/>
      <c r="N40" s="64"/>
      <c r="O40" s="64"/>
      <c r="P40" s="64"/>
      <c r="Q40" s="64"/>
      <c r="R40" s="64"/>
      <c r="S40" s="64"/>
      <c r="T40" s="64"/>
    </row>
  </sheetData>
  <mergeCells count="14">
    <mergeCell ref="A5:C5"/>
    <mergeCell ref="D5:G8"/>
    <mergeCell ref="A8:C8"/>
    <mergeCell ref="A10:G10"/>
    <mergeCell ref="A12:B12"/>
    <mergeCell ref="E12:F12"/>
    <mergeCell ref="A13:B13"/>
    <mergeCell ref="A19:F19"/>
    <mergeCell ref="A21:B21"/>
    <mergeCell ref="E21:F21"/>
    <mergeCell ref="A22:B22"/>
    <mergeCell ref="A29:F29"/>
    <mergeCell ref="A31:G31"/>
    <mergeCell ref="A32:G32"/>
  </mergeCells>
  <printOptions headings="false" gridLines="false" gridLinesSet="true" horizontalCentered="true" verticalCentered="false"/>
  <pageMargins left="0.236111111111111" right="0.236111111111111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5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85" zoomScalePageLayoutView="85" workbookViewId="0">
      <selection pane="topLeft" activeCell="L23" activeCellId="0" sqref="L23"/>
    </sheetView>
  </sheetViews>
  <sheetFormatPr defaultColWidth="8.6875" defaultRowHeight="15.75" zeroHeight="false" outlineLevelRow="0" outlineLevelCol="0"/>
  <cols>
    <col collapsed="false" customWidth="true" hidden="false" outlineLevel="0" max="1" min="1" style="98" width="10.71"/>
    <col collapsed="false" customWidth="true" hidden="false" outlineLevel="0" max="2" min="2" style="98" width="48.42"/>
    <col collapsed="false" customWidth="true" hidden="false" outlineLevel="0" max="4" min="3" style="98" width="10.71"/>
    <col collapsed="false" customWidth="true" hidden="false" outlineLevel="0" max="12" min="5" style="98" width="18.29"/>
    <col collapsed="false" customWidth="true" hidden="false" outlineLevel="0" max="18" min="13" style="98" width="8.86"/>
    <col collapsed="false" customWidth="true" hidden="false" outlineLevel="0" max="23" min="19" style="99" width="8.86"/>
  </cols>
  <sheetData>
    <row r="1" customFormat="false" ht="30.2" hidden="false" customHeight="true" outlineLevel="0" collapsed="false">
      <c r="A1" s="100" t="s">
        <v>66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customFormat="false" ht="45" hidden="false" customHeight="true" outlineLevel="0" collapsed="false">
      <c r="A2" s="101" t="s">
        <v>67</v>
      </c>
      <c r="B2" s="101"/>
      <c r="C2" s="101"/>
      <c r="D2" s="101"/>
      <c r="E2" s="102" t="s">
        <v>68</v>
      </c>
      <c r="F2" s="102"/>
      <c r="G2" s="103" t="s">
        <v>69</v>
      </c>
      <c r="H2" s="103"/>
      <c r="I2" s="104" t="s">
        <v>70</v>
      </c>
      <c r="J2" s="104"/>
      <c r="K2" s="105" t="s">
        <v>71</v>
      </c>
      <c r="L2" s="105"/>
    </row>
    <row r="3" customFormat="false" ht="25.15" hidden="false" customHeight="true" outlineLevel="0" collapsed="false">
      <c r="A3" s="106" t="s">
        <v>72</v>
      </c>
      <c r="B3" s="106"/>
      <c r="C3" s="106"/>
      <c r="D3" s="106"/>
      <c r="E3" s="107" t="s">
        <v>73</v>
      </c>
      <c r="F3" s="107"/>
      <c r="G3" s="108" t="s">
        <v>74</v>
      </c>
      <c r="H3" s="108"/>
      <c r="I3" s="109" t="s">
        <v>75</v>
      </c>
      <c r="J3" s="109"/>
      <c r="K3" s="109" t="s">
        <v>76</v>
      </c>
      <c r="L3" s="109"/>
    </row>
    <row r="4" customFormat="false" ht="25.15" hidden="false" customHeight="true" outlineLevel="0" collapsed="false">
      <c r="A4" s="106" t="s">
        <v>77</v>
      </c>
      <c r="B4" s="106"/>
      <c r="C4" s="106"/>
      <c r="D4" s="106"/>
      <c r="E4" s="107" t="s">
        <v>78</v>
      </c>
      <c r="F4" s="107"/>
      <c r="G4" s="108" t="s">
        <v>79</v>
      </c>
      <c r="H4" s="108"/>
      <c r="I4" s="109" t="s">
        <v>80</v>
      </c>
      <c r="J4" s="109"/>
      <c r="K4" s="109" t="s">
        <v>81</v>
      </c>
      <c r="L4" s="109"/>
    </row>
    <row r="5" customFormat="false" ht="25.15" hidden="false" customHeight="true" outlineLevel="0" collapsed="false">
      <c r="A5" s="106" t="s">
        <v>82</v>
      </c>
      <c r="B5" s="106"/>
      <c r="C5" s="106"/>
      <c r="D5" s="106"/>
      <c r="E5" s="107" t="s">
        <v>83</v>
      </c>
      <c r="F5" s="107"/>
      <c r="G5" s="108" t="s">
        <v>84</v>
      </c>
      <c r="H5" s="108"/>
      <c r="I5" s="109" t="s">
        <v>85</v>
      </c>
      <c r="J5" s="109"/>
      <c r="K5" s="109" t="s">
        <v>86</v>
      </c>
      <c r="L5" s="109"/>
    </row>
    <row r="6" customFormat="false" ht="25.15" hidden="false" customHeight="true" outlineLevel="0" collapsed="false">
      <c r="A6" s="106" t="s">
        <v>87</v>
      </c>
      <c r="B6" s="106"/>
      <c r="C6" s="106"/>
      <c r="D6" s="106"/>
      <c r="E6" s="107" t="s">
        <v>88</v>
      </c>
      <c r="F6" s="107"/>
      <c r="G6" s="108" t="s">
        <v>89</v>
      </c>
      <c r="H6" s="108"/>
      <c r="I6" s="109" t="s">
        <v>90</v>
      </c>
      <c r="J6" s="109"/>
      <c r="K6" s="109" t="s">
        <v>91</v>
      </c>
      <c r="L6" s="109"/>
    </row>
    <row r="7" customFormat="false" ht="25.15" hidden="false" customHeight="true" outlineLevel="0" collapsed="false">
      <c r="A7" s="110" t="s">
        <v>92</v>
      </c>
      <c r="B7" s="110"/>
      <c r="C7" s="110"/>
      <c r="D7" s="110"/>
      <c r="E7" s="111" t="s">
        <v>93</v>
      </c>
      <c r="F7" s="111"/>
      <c r="G7" s="112" t="s">
        <v>94</v>
      </c>
      <c r="H7" s="112"/>
      <c r="I7" s="113" t="s">
        <v>95</v>
      </c>
      <c r="J7" s="113"/>
      <c r="K7" s="113" t="s">
        <v>96</v>
      </c>
      <c r="L7" s="113"/>
    </row>
    <row r="8" customFormat="false" ht="25.15" hidden="false" customHeight="true" outlineLevel="0" collapsed="false">
      <c r="A8" s="114" t="s">
        <v>6</v>
      </c>
      <c r="B8" s="115" t="s">
        <v>97</v>
      </c>
      <c r="C8" s="115" t="s">
        <v>19</v>
      </c>
      <c r="D8" s="116" t="s">
        <v>98</v>
      </c>
      <c r="E8" s="117" t="s">
        <v>99</v>
      </c>
      <c r="F8" s="118" t="s">
        <v>100</v>
      </c>
      <c r="G8" s="114" t="s">
        <v>99</v>
      </c>
      <c r="H8" s="116" t="s">
        <v>100</v>
      </c>
      <c r="I8" s="117" t="s">
        <v>99</v>
      </c>
      <c r="J8" s="116" t="s">
        <v>100</v>
      </c>
      <c r="K8" s="117" t="s">
        <v>99</v>
      </c>
      <c r="L8" s="116" t="s">
        <v>100</v>
      </c>
    </row>
    <row r="9" customFormat="false" ht="52.5" hidden="false" customHeight="true" outlineLevel="0" collapsed="false">
      <c r="A9" s="119" t="n">
        <v>1</v>
      </c>
      <c r="B9" s="120" t="s">
        <v>101</v>
      </c>
      <c r="C9" s="121" t="s">
        <v>19</v>
      </c>
      <c r="D9" s="122" t="n">
        <v>1</v>
      </c>
      <c r="E9" s="123" t="n">
        <f aca="false">64000+2000</f>
        <v>66000</v>
      </c>
      <c r="F9" s="124" t="n">
        <f aca="false">D9*E9</f>
        <v>66000</v>
      </c>
      <c r="G9" s="125" t="n">
        <v>90000</v>
      </c>
      <c r="H9" s="126" t="n">
        <f aca="false">D9*G9</f>
        <v>90000</v>
      </c>
      <c r="I9" s="123" t="n">
        <v>72160</v>
      </c>
      <c r="J9" s="126" t="n">
        <f aca="false">D9*I9</f>
        <v>72160</v>
      </c>
      <c r="K9" s="123" t="n">
        <f aca="false">85000+6000</f>
        <v>91000</v>
      </c>
      <c r="L9" s="126" t="n">
        <f aca="false">D9*K9</f>
        <v>91000</v>
      </c>
    </row>
    <row r="10" customFormat="false" ht="25.15" hidden="false" customHeight="true" outlineLevel="0" collapsed="false">
      <c r="A10" s="127" t="s">
        <v>102</v>
      </c>
      <c r="B10" s="127"/>
      <c r="C10" s="127"/>
      <c r="D10" s="127"/>
      <c r="E10" s="128"/>
      <c r="F10" s="129" t="n">
        <f aca="false">SUM(F9:F9)</f>
        <v>66000</v>
      </c>
      <c r="G10" s="130"/>
      <c r="H10" s="131" t="n">
        <f aca="false">SUM(H9:H9)</f>
        <v>90000</v>
      </c>
      <c r="I10" s="128"/>
      <c r="J10" s="131" t="n">
        <f aca="false">SUM(J9:J9)</f>
        <v>72160</v>
      </c>
      <c r="K10" s="128"/>
      <c r="L10" s="131" t="n">
        <f aca="false">SUM(L9:L9)</f>
        <v>91000</v>
      </c>
    </row>
    <row r="11" customFormat="false" ht="30" hidden="false" customHeight="true" outlineLevel="0" collapsed="false">
      <c r="A11" s="132" t="s">
        <v>103</v>
      </c>
      <c r="B11" s="132"/>
      <c r="C11" s="132"/>
      <c r="D11" s="132"/>
      <c r="E11" s="133" t="n">
        <f aca="false">ROUND((F10+H10+J10+L10)/4,2)</f>
        <v>79790</v>
      </c>
      <c r="F11" s="133"/>
      <c r="G11" s="133"/>
      <c r="H11" s="133"/>
      <c r="I11" s="133"/>
      <c r="J11" s="133"/>
      <c r="K11" s="133"/>
      <c r="L11" s="133"/>
    </row>
    <row r="12" customFormat="false" ht="25.15" hidden="false" customHeight="true" outlineLevel="0" collapsed="false"/>
    <row r="13" customFormat="false" ht="25.15" hidden="false" customHeight="true" outlineLevel="0" collapsed="false"/>
    <row r="14" customFormat="false" ht="25.15" hidden="false" customHeight="true" outlineLevel="0" collapsed="false"/>
    <row r="15" customFormat="false" ht="25.15" hidden="false" customHeight="true" outlineLevel="0" collapsed="false"/>
  </sheetData>
  <mergeCells count="34">
    <mergeCell ref="A1:L1"/>
    <mergeCell ref="A2:D2"/>
    <mergeCell ref="E2:F2"/>
    <mergeCell ref="G2:H2"/>
    <mergeCell ref="I2:J2"/>
    <mergeCell ref="K2:L2"/>
    <mergeCell ref="A3:D3"/>
    <mergeCell ref="E3:F3"/>
    <mergeCell ref="G3:H3"/>
    <mergeCell ref="I3:J3"/>
    <mergeCell ref="K3:L3"/>
    <mergeCell ref="A4:D4"/>
    <mergeCell ref="E4:F4"/>
    <mergeCell ref="G4:H4"/>
    <mergeCell ref="I4:J4"/>
    <mergeCell ref="K4:L4"/>
    <mergeCell ref="A5:D5"/>
    <mergeCell ref="E5:F5"/>
    <mergeCell ref="G5:H5"/>
    <mergeCell ref="I5:J5"/>
    <mergeCell ref="K5:L5"/>
    <mergeCell ref="A6:D6"/>
    <mergeCell ref="E6:F6"/>
    <mergeCell ref="G6:H6"/>
    <mergeCell ref="I6:J6"/>
    <mergeCell ref="K6:L6"/>
    <mergeCell ref="A7:D7"/>
    <mergeCell ref="E7:F7"/>
    <mergeCell ref="G7:H7"/>
    <mergeCell ref="I7:J7"/>
    <mergeCell ref="K7:L7"/>
    <mergeCell ref="A10:D10"/>
    <mergeCell ref="A11:D11"/>
    <mergeCell ref="E11:L11"/>
  </mergeCells>
  <hyperlinks>
    <hyperlink ref="E7" r:id="rId1" display="vendas@metalurgicacanaa.com.br"/>
    <hyperlink ref="G7" r:id="rId2" display="dipawa@dipawa.com.br"/>
    <hyperlink ref="I7" r:id="rId3" display="vendas@liderreservatorios.com.br"/>
    <hyperlink ref="K7" r:id="rId4" display="vendas01@agroaco.com.br"/>
  </hyperlinks>
  <printOptions headings="false" gridLines="false" gridLinesSet="true" horizontalCentered="true" verticalCentered="true"/>
  <pageMargins left="0.196527777777778" right="0.196527777777778" top="0.7875" bottom="0.7875" header="0.511805555555555" footer="0.511805555555555"/>
  <pageSetup paperSize="9" scale="6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32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85" zoomScalePageLayoutView="85" workbookViewId="0">
      <selection pane="topLeft" activeCell="A1" activeCellId="0" sqref="A1"/>
    </sheetView>
  </sheetViews>
  <sheetFormatPr defaultColWidth="11.72265625" defaultRowHeight="15" zeroHeight="false" outlineLevelRow="0" outlineLevelCol="0"/>
  <cols>
    <col collapsed="false" customWidth="true" hidden="false" outlineLevel="0" max="1" min="1" style="134" width="68.71"/>
    <col collapsed="false" customWidth="true" hidden="false" outlineLevel="0" max="2" min="2" style="135" width="19.14"/>
    <col collapsed="false" customWidth="true" hidden="false" outlineLevel="0" max="3" min="3" style="134" width="13.14"/>
    <col collapsed="false" customWidth="true" hidden="false" outlineLevel="0" max="4" min="4" style="134" width="19.29"/>
    <col collapsed="false" customWidth="false" hidden="false" outlineLevel="0" max="995" min="5" style="134" width="11.71"/>
    <col collapsed="false" customWidth="true" hidden="false" outlineLevel="0" max="1024" min="996" style="136" width="10.29"/>
  </cols>
  <sheetData>
    <row r="1" customFormat="false" ht="15" hidden="false" customHeight="false" outlineLevel="0" collapsed="false">
      <c r="A1" s="137"/>
      <c r="B1" s="137"/>
      <c r="C1" s="137"/>
      <c r="D1" s="137"/>
      <c r="E1" s="137"/>
    </row>
    <row r="7" customFormat="false" ht="15" hidden="false" customHeight="false" outlineLevel="0" collapsed="false">
      <c r="A7" s="138"/>
      <c r="B7" s="138"/>
      <c r="C7" s="138"/>
      <c r="D7" s="138"/>
      <c r="E7" s="138"/>
    </row>
    <row r="8" customFormat="false" ht="28.15" hidden="false" customHeight="true" outlineLevel="0" collapsed="false">
      <c r="A8" s="139" t="s">
        <v>104</v>
      </c>
      <c r="B8" s="139"/>
      <c r="C8" s="139"/>
      <c r="D8" s="139"/>
      <c r="E8" s="139"/>
    </row>
    <row r="10" s="8" customFormat="true" ht="45" hidden="false" customHeight="true" outlineLevel="0" collapsed="false">
      <c r="A10" s="10" t="s">
        <v>1</v>
      </c>
      <c r="B10" s="10"/>
      <c r="C10" s="10"/>
      <c r="D10" s="10"/>
      <c r="E10" s="10"/>
    </row>
    <row r="11" s="8" customFormat="true" ht="22.15" hidden="false" customHeight="true" outlineLevel="0" collapsed="false">
      <c r="A11" s="12" t="s">
        <v>3</v>
      </c>
      <c r="B11" s="12"/>
      <c r="C11" s="12"/>
      <c r="D11" s="12"/>
      <c r="E11" s="12"/>
    </row>
    <row r="12" s="8" customFormat="true" ht="22.15" hidden="false" customHeight="true" outlineLevel="0" collapsed="false">
      <c r="A12" s="12" t="s">
        <v>4</v>
      </c>
      <c r="B12" s="12"/>
      <c r="C12" s="12"/>
      <c r="D12" s="12"/>
      <c r="E12" s="12"/>
    </row>
    <row r="13" s="8" customFormat="true" ht="22.15" hidden="false" customHeight="true" outlineLevel="0" collapsed="false">
      <c r="A13" s="14" t="s">
        <v>5</v>
      </c>
      <c r="B13" s="14"/>
      <c r="C13" s="14"/>
      <c r="D13" s="14"/>
      <c r="E13" s="14"/>
    </row>
    <row r="15" customFormat="false" ht="25.15" hidden="false" customHeight="true" outlineLevel="0" collapsed="false">
      <c r="A15" s="140" t="s">
        <v>105</v>
      </c>
      <c r="B15" s="141" t="s">
        <v>106</v>
      </c>
      <c r="C15" s="140" t="s">
        <v>107</v>
      </c>
      <c r="D15" s="140" t="s">
        <v>108</v>
      </c>
      <c r="E15" s="140"/>
    </row>
    <row r="16" customFormat="false" ht="25.15" hidden="false" customHeight="true" outlineLevel="0" collapsed="false">
      <c r="A16" s="140"/>
      <c r="B16" s="141"/>
      <c r="C16" s="140"/>
      <c r="D16" s="142" t="s">
        <v>109</v>
      </c>
      <c r="E16" s="142" t="s">
        <v>107</v>
      </c>
    </row>
    <row r="17" customFormat="false" ht="40.5" hidden="false" customHeight="true" outlineLevel="0" collapsed="false">
      <c r="A17" s="143" t="s">
        <v>110</v>
      </c>
      <c r="B17" s="144" t="n">
        <f aca="false">ORÇAMENTO!H32</f>
        <v>111668.06</v>
      </c>
      <c r="C17" s="145" t="n">
        <f aca="false">ROUND((B17/$B$18)*100,2)</f>
        <v>100</v>
      </c>
      <c r="D17" s="146" t="n">
        <f aca="false">ROUND((E17/100)*$B17,2)</f>
        <v>111668.06</v>
      </c>
      <c r="E17" s="147" t="n">
        <v>100</v>
      </c>
      <c r="G17" s="148"/>
    </row>
    <row r="18" s="134" customFormat="true" ht="30" hidden="false" customHeight="true" outlineLevel="0" collapsed="false">
      <c r="A18" s="149" t="s">
        <v>111</v>
      </c>
      <c r="B18" s="150" t="n">
        <f aca="false">SUM(B17:B17)</f>
        <v>111668.06</v>
      </c>
      <c r="C18" s="151" t="n">
        <f aca="false">((SUM(C17:C17))/100)</f>
        <v>1</v>
      </c>
      <c r="D18" s="150" t="n">
        <f aca="false">SUM(D17:D17)</f>
        <v>111668.06</v>
      </c>
      <c r="E18" s="152" t="n">
        <f aca="false">ROUND(SUM(D17:D17)/B18,4)</f>
        <v>1</v>
      </c>
    </row>
    <row r="19" s="153" customFormat="true" ht="9.75" hidden="false" customHeight="true" outlineLevel="0" collapsed="false">
      <c r="A19" s="8"/>
      <c r="B19" s="8"/>
      <c r="C19" s="8"/>
      <c r="D19" s="8"/>
      <c r="E19" s="8"/>
    </row>
    <row r="20" s="153" customFormat="true" ht="9.75" hidden="false" customHeight="true" outlineLevel="0" collapsed="false">
      <c r="A20" s="8"/>
      <c r="B20" s="8"/>
      <c r="C20" s="8"/>
      <c r="D20" s="8"/>
      <c r="E20" s="8"/>
    </row>
    <row r="21" s="134" customFormat="true" ht="30" hidden="false" customHeight="true" outlineLevel="0" collapsed="false">
      <c r="A21" s="154" t="s">
        <v>112</v>
      </c>
      <c r="B21" s="154"/>
      <c r="C21" s="154"/>
      <c r="D21" s="155" t="s">
        <v>108</v>
      </c>
      <c r="E21" s="155"/>
    </row>
    <row r="22" s="134" customFormat="true" ht="30" hidden="false" customHeight="true" outlineLevel="0" collapsed="false">
      <c r="A22" s="154"/>
      <c r="B22" s="154"/>
      <c r="C22" s="154"/>
      <c r="D22" s="156" t="n">
        <f aca="false">D18</f>
        <v>111668.06</v>
      </c>
      <c r="E22" s="157" t="n">
        <f aca="false">E18</f>
        <v>1</v>
      </c>
    </row>
    <row r="23" s="134" customFormat="true" ht="12.75" hidden="false" customHeight="false" outlineLevel="0" collapsed="false">
      <c r="B23" s="135"/>
    </row>
    <row r="25" s="1" customFormat="true" ht="22.15" hidden="false" customHeight="true" outlineLevel="0" collapsed="false">
      <c r="A25" s="95" t="s">
        <v>46</v>
      </c>
      <c r="B25" s="95"/>
      <c r="C25" s="95"/>
      <c r="D25" s="95"/>
      <c r="E25" s="95"/>
      <c r="F25" s="94"/>
      <c r="G25" s="94"/>
      <c r="H25" s="64"/>
      <c r="I25" s="64"/>
      <c r="J25" s="64"/>
      <c r="K25" s="64"/>
      <c r="L25" s="64"/>
      <c r="M25" s="64"/>
      <c r="N25" s="64"/>
      <c r="O25" s="64"/>
      <c r="P25" s="64"/>
      <c r="Q25" s="64"/>
    </row>
    <row r="26" s="1" customFormat="true" ht="22.15" hidden="false" customHeight="true" outlineLevel="0" collapsed="false">
      <c r="A26" s="96" t="s">
        <v>113</v>
      </c>
      <c r="B26" s="96"/>
      <c r="C26" s="96"/>
      <c r="D26" s="96"/>
      <c r="E26" s="96"/>
      <c r="F26" s="97"/>
      <c r="G26" s="97"/>
      <c r="H26" s="64"/>
      <c r="I26" s="64"/>
      <c r="J26" s="64"/>
      <c r="K26" s="64"/>
      <c r="L26" s="64"/>
      <c r="M26" s="64"/>
      <c r="N26" s="64"/>
      <c r="O26" s="64"/>
      <c r="P26" s="64"/>
      <c r="Q26" s="64"/>
    </row>
    <row r="27" s="1" customFormat="true" ht="57.6" hidden="false" customHeight="true" outlineLevel="0" collapsed="false">
      <c r="A27" s="96"/>
      <c r="B27" s="96"/>
      <c r="C27" s="96"/>
      <c r="D27" s="96"/>
      <c r="E27" s="96"/>
      <c r="F27" s="97"/>
      <c r="G27" s="97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="1" customFormat="true" ht="22.15" hidden="false" customHeight="true" outlineLevel="0" collapsed="false">
      <c r="A28" s="47"/>
      <c r="B28" s="47"/>
      <c r="C28" s="47"/>
      <c r="D28" s="47"/>
      <c r="E28" s="47"/>
      <c r="F28" s="97"/>
      <c r="G28" s="97"/>
      <c r="H28" s="64"/>
      <c r="I28" s="64"/>
      <c r="J28" s="64"/>
      <c r="K28" s="64"/>
      <c r="L28" s="64"/>
      <c r="M28" s="64"/>
      <c r="N28" s="64"/>
      <c r="O28" s="64"/>
      <c r="P28" s="64"/>
      <c r="Q28" s="64"/>
    </row>
    <row r="29" s="1" customFormat="true" ht="22.15" hidden="false" customHeight="true" outlineLevel="0" collapsed="false">
      <c r="A29" s="47"/>
      <c r="B29" s="47"/>
      <c r="C29" s="47"/>
      <c r="D29" s="47"/>
      <c r="E29" s="47"/>
      <c r="F29" s="97"/>
      <c r="G29" s="97"/>
      <c r="H29" s="64"/>
      <c r="I29" s="64"/>
      <c r="J29" s="64"/>
      <c r="K29" s="64"/>
      <c r="L29" s="64"/>
      <c r="M29" s="64"/>
      <c r="N29" s="64"/>
      <c r="O29" s="64"/>
      <c r="P29" s="64"/>
      <c r="Q29" s="64"/>
    </row>
    <row r="30" s="1" customFormat="true" ht="22.15" hidden="false" customHeight="true" outlineLevel="0" collapsed="false">
      <c r="A30" s="47"/>
      <c r="B30" s="47"/>
      <c r="C30" s="47"/>
      <c r="D30" s="47"/>
      <c r="E30" s="47"/>
      <c r="F30" s="97"/>
      <c r="G30" s="97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2" s="134" customFormat="true" ht="12.75" hidden="false" customHeight="false" outlineLevel="0" collapsed="false">
      <c r="A32" s="158"/>
      <c r="B32" s="158"/>
      <c r="C32" s="159"/>
    </row>
  </sheetData>
  <mergeCells count="16">
    <mergeCell ref="A1:E1"/>
    <mergeCell ref="A7:E7"/>
    <mergeCell ref="A8:E8"/>
    <mergeCell ref="A10:E10"/>
    <mergeCell ref="A11:E11"/>
    <mergeCell ref="A12:E12"/>
    <mergeCell ref="A13:E13"/>
    <mergeCell ref="A15:A16"/>
    <mergeCell ref="B15:B16"/>
    <mergeCell ref="C15:C16"/>
    <mergeCell ref="D15:E15"/>
    <mergeCell ref="A21:C22"/>
    <mergeCell ref="D21:E21"/>
    <mergeCell ref="A25:E25"/>
    <mergeCell ref="A26:E26"/>
    <mergeCell ref="A27:E27"/>
  </mergeCells>
  <printOptions headings="false" gridLines="false" gridLinesSet="true" horizontalCentered="true" verticalCentered="true"/>
  <pageMargins left="0.236111111111111" right="0.236111111111111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K37"/>
  <sheetViews>
    <sheetView showFormulas="false" showGridLines="false" showRowColHeaders="true" showZeros="true" rightToLeft="false" tabSelected="false" showOutlineSymbols="true" defaultGridColor="true" view="pageBreakPreview" topLeftCell="A1" colorId="64" zoomScale="85" zoomScaleNormal="85" zoomScalePageLayoutView="85" workbookViewId="0">
      <selection pane="topLeft" activeCell="F18" activeCellId="0" sqref="F18"/>
    </sheetView>
  </sheetViews>
  <sheetFormatPr defaultColWidth="8.72265625" defaultRowHeight="22.15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2" width="11.71"/>
    <col collapsed="false" customWidth="true" hidden="false" outlineLevel="0" max="3" min="3" style="2" width="73.7"/>
    <col collapsed="false" customWidth="true" hidden="false" outlineLevel="0" max="4" min="4" style="2" width="10.14"/>
    <col collapsed="false" customWidth="true" hidden="false" outlineLevel="0" max="5" min="5" style="2" width="14.28"/>
    <col collapsed="false" customWidth="true" hidden="false" outlineLevel="0" max="6" min="6" style="4" width="15.71"/>
    <col collapsed="false" customWidth="true" hidden="false" outlineLevel="0" max="7" min="7" style="5" width="2.42"/>
    <col collapsed="false" customWidth="false" hidden="false" outlineLevel="0" max="9" min="8" style="1" width="8.71"/>
    <col collapsed="false" customWidth="true" hidden="false" outlineLevel="0" max="10" min="10" style="1" width="9.71"/>
    <col collapsed="false" customWidth="false" hidden="false" outlineLevel="0" max="1024" min="11" style="1" width="8.71"/>
  </cols>
  <sheetData>
    <row r="1" customFormat="false" ht="11.25" hidden="false" customHeight="true" outlineLevel="0" collapsed="false"/>
    <row r="2" s="5" customFormat="true" ht="25.15" hidden="false" customHeight="true" outlineLevel="0" collapsed="false">
      <c r="B2" s="21" t="s">
        <v>6</v>
      </c>
      <c r="C2" s="21" t="s">
        <v>9</v>
      </c>
      <c r="D2" s="21" t="s">
        <v>10</v>
      </c>
      <c r="E2" s="21" t="s">
        <v>11</v>
      </c>
      <c r="F2" s="23" t="s">
        <v>114</v>
      </c>
      <c r="H2" s="1"/>
      <c r="I2" s="1"/>
      <c r="J2" s="1"/>
      <c r="K2" s="1"/>
    </row>
    <row r="3" s="5" customFormat="true" ht="25.15" hidden="false" customHeight="true" outlineLevel="0" collapsed="false">
      <c r="B3" s="24" t="s">
        <v>15</v>
      </c>
      <c r="C3" s="24"/>
      <c r="D3" s="24"/>
      <c r="E3" s="24"/>
      <c r="F3" s="24"/>
      <c r="H3" s="1"/>
      <c r="I3" s="1"/>
      <c r="J3" s="1"/>
      <c r="K3" s="1"/>
    </row>
    <row r="4" s="5" customFormat="true" ht="25.15" hidden="false" customHeight="true" outlineLevel="0" collapsed="false">
      <c r="B4" s="25" t="s">
        <v>16</v>
      </c>
      <c r="C4" s="26" t="s">
        <v>18</v>
      </c>
      <c r="D4" s="25" t="s">
        <v>19</v>
      </c>
      <c r="E4" s="27" t="n">
        <v>1</v>
      </c>
      <c r="F4" s="28" t="n">
        <v>2627.73</v>
      </c>
      <c r="H4" s="1"/>
      <c r="I4" s="1"/>
      <c r="J4" s="1"/>
      <c r="K4" s="1"/>
    </row>
    <row r="5" customFormat="false" ht="25.15" hidden="false" customHeight="true" outlineLevel="0" collapsed="false">
      <c r="B5" s="29" t="s">
        <v>20</v>
      </c>
      <c r="C5" s="29"/>
      <c r="D5" s="29"/>
      <c r="E5" s="29"/>
      <c r="F5" s="30" t="n">
        <v>2627.73</v>
      </c>
    </row>
    <row r="6" customFormat="false" ht="25.15" hidden="false" customHeight="true" outlineLevel="0" collapsed="false">
      <c r="B6" s="5"/>
      <c r="C6" s="5"/>
      <c r="D6" s="5"/>
      <c r="E6" s="5"/>
      <c r="F6" s="31"/>
    </row>
    <row r="7" customFormat="false" ht="25.15" hidden="false" customHeight="true" outlineLevel="0" collapsed="false">
      <c r="B7" s="24" t="s">
        <v>21</v>
      </c>
      <c r="C7" s="24"/>
      <c r="D7" s="24"/>
      <c r="E7" s="24"/>
      <c r="F7" s="24"/>
    </row>
    <row r="8" customFormat="false" ht="25.15" hidden="false" customHeight="true" outlineLevel="0" collapsed="false">
      <c r="B8" s="25" t="s">
        <v>22</v>
      </c>
      <c r="C8" s="26" t="s">
        <v>24</v>
      </c>
      <c r="D8" s="25" t="s">
        <v>19</v>
      </c>
      <c r="E8" s="27" t="n">
        <v>1</v>
      </c>
      <c r="F8" s="28" t="n">
        <v>100583.27</v>
      </c>
    </row>
    <row r="9" customFormat="false" ht="25.15" hidden="false" customHeight="true" outlineLevel="0" collapsed="false">
      <c r="B9" s="29" t="s">
        <v>25</v>
      </c>
      <c r="C9" s="29"/>
      <c r="D9" s="29"/>
      <c r="E9" s="29"/>
      <c r="F9" s="30" t="n">
        <v>100583.27</v>
      </c>
    </row>
    <row r="10" customFormat="false" ht="25.15" hidden="false" customHeight="true" outlineLevel="0" collapsed="false">
      <c r="B10" s="5"/>
      <c r="C10" s="5"/>
      <c r="D10" s="5"/>
      <c r="E10" s="5"/>
      <c r="F10" s="31"/>
    </row>
    <row r="11" customFormat="false" ht="25.15" hidden="false" customHeight="true" outlineLevel="0" collapsed="false">
      <c r="B11" s="24" t="s">
        <v>26</v>
      </c>
      <c r="C11" s="24"/>
      <c r="D11" s="24"/>
      <c r="E11" s="24"/>
      <c r="F11" s="24"/>
    </row>
    <row r="12" customFormat="false" ht="25.15" hidden="false" customHeight="true" outlineLevel="0" collapsed="false">
      <c r="B12" s="25" t="s">
        <v>27</v>
      </c>
      <c r="C12" s="26" t="s">
        <v>28</v>
      </c>
      <c r="D12" s="25" t="s">
        <v>19</v>
      </c>
      <c r="E12" s="27" t="n">
        <v>1</v>
      </c>
      <c r="F12" s="28" t="n">
        <v>2730.04</v>
      </c>
    </row>
    <row r="13" customFormat="false" ht="25.15" hidden="false" customHeight="true" outlineLevel="0" collapsed="false">
      <c r="B13" s="25" t="s">
        <v>29</v>
      </c>
      <c r="C13" s="26" t="s">
        <v>32</v>
      </c>
      <c r="D13" s="25" t="s">
        <v>33</v>
      </c>
      <c r="E13" s="27" t="n">
        <v>3</v>
      </c>
      <c r="F13" s="28" t="n">
        <v>187.24</v>
      </c>
    </row>
    <row r="14" customFormat="false" ht="25.15" hidden="false" customHeight="true" outlineLevel="0" collapsed="false">
      <c r="B14" s="25" t="s">
        <v>34</v>
      </c>
      <c r="C14" s="26" t="s">
        <v>36</v>
      </c>
      <c r="D14" s="25" t="s">
        <v>33</v>
      </c>
      <c r="E14" s="27" t="n">
        <v>6</v>
      </c>
      <c r="F14" s="28" t="n">
        <v>898.25</v>
      </c>
    </row>
    <row r="15" customFormat="false" ht="25.15" hidden="false" customHeight="true" outlineLevel="0" collapsed="false">
      <c r="B15" s="25" t="s">
        <v>37</v>
      </c>
      <c r="C15" s="26" t="s">
        <v>39</v>
      </c>
      <c r="D15" s="25" t="s">
        <v>33</v>
      </c>
      <c r="E15" s="27" t="n">
        <v>14</v>
      </c>
      <c r="F15" s="28" t="n">
        <v>4641.53</v>
      </c>
    </row>
    <row r="16" customFormat="false" ht="25.15" hidden="false" customHeight="true" outlineLevel="0" collapsed="false">
      <c r="B16" s="29" t="s">
        <v>40</v>
      </c>
      <c r="C16" s="29"/>
      <c r="D16" s="29"/>
      <c r="E16" s="29"/>
      <c r="F16" s="30" t="n">
        <v>8457.06</v>
      </c>
    </row>
    <row r="17" s="32" customFormat="true" ht="18" hidden="false" customHeight="true" outlineLevel="0" collapsed="false">
      <c r="B17" s="33"/>
      <c r="C17" s="33"/>
      <c r="D17" s="33"/>
      <c r="E17" s="33"/>
      <c r="F17" s="34"/>
      <c r="G17" s="35"/>
    </row>
    <row r="18" s="32" customFormat="true" ht="25.15" hidden="false" customHeight="true" outlineLevel="0" collapsed="false">
      <c r="B18" s="40" t="s">
        <v>43</v>
      </c>
      <c r="C18" s="40"/>
      <c r="D18" s="40"/>
      <c r="E18" s="40"/>
      <c r="F18" s="41" t="n">
        <v>111668.06</v>
      </c>
      <c r="G18" s="5"/>
    </row>
    <row r="19" s="32" customFormat="true" ht="18" hidden="false" customHeight="true" outlineLevel="0" collapsed="false">
      <c r="B19" s="2"/>
      <c r="C19" s="2"/>
      <c r="D19" s="2"/>
      <c r="E19" s="2"/>
      <c r="F19" s="4"/>
      <c r="G19" s="5"/>
    </row>
    <row r="20" s="5" customFormat="true" ht="21.75" hidden="false" customHeight="true" outlineLevel="0" collapsed="false">
      <c r="B20" s="2"/>
      <c r="C20" s="2"/>
      <c r="D20" s="2"/>
      <c r="E20" s="45"/>
      <c r="F20" s="4"/>
    </row>
    <row r="21" customFormat="false" ht="22.15" hidden="false" customHeight="true" outlineLevel="0" collapsed="false">
      <c r="E21" s="45"/>
    </row>
    <row r="22" customFormat="false" ht="22.15" hidden="false" customHeight="true" outlineLevel="0" collapsed="false">
      <c r="E22" s="45"/>
    </row>
    <row r="23" customFormat="false" ht="22.15" hidden="false" customHeight="true" outlineLevel="0" collapsed="false">
      <c r="B23" s="5"/>
      <c r="C23" s="64"/>
      <c r="D23" s="64"/>
      <c r="E23" s="64"/>
      <c r="F23" s="65"/>
    </row>
    <row r="24" customFormat="false" ht="22.15" hidden="false" customHeight="true" outlineLevel="0" collapsed="false">
      <c r="B24" s="5"/>
      <c r="C24" s="64"/>
      <c r="D24" s="64"/>
      <c r="E24" s="64"/>
      <c r="F24" s="65"/>
      <c r="G24" s="64"/>
    </row>
    <row r="25" customFormat="false" ht="22.15" hidden="false" customHeight="true" outlineLevel="0" collapsed="false">
      <c r="B25" s="5"/>
      <c r="C25" s="64"/>
      <c r="D25" s="64"/>
      <c r="E25" s="64"/>
      <c r="F25" s="65"/>
      <c r="G25" s="64"/>
    </row>
    <row r="26" customFormat="false" ht="22.15" hidden="false" customHeight="true" outlineLevel="0" collapsed="false">
      <c r="B26" s="5"/>
      <c r="C26" s="64"/>
      <c r="D26" s="64"/>
      <c r="E26" s="64"/>
      <c r="F26" s="65"/>
      <c r="G26" s="64"/>
    </row>
    <row r="27" customFormat="false" ht="22.15" hidden="false" customHeight="true" outlineLevel="0" collapsed="false">
      <c r="B27" s="5"/>
      <c r="C27" s="64"/>
      <c r="D27" s="64"/>
      <c r="E27" s="64"/>
      <c r="F27" s="65"/>
      <c r="G27" s="64"/>
    </row>
    <row r="28" customFormat="false" ht="22.15" hidden="false" customHeight="true" outlineLevel="0" collapsed="false">
      <c r="B28" s="5"/>
      <c r="C28" s="64"/>
      <c r="D28" s="64"/>
      <c r="E28" s="64"/>
      <c r="F28" s="65"/>
      <c r="G28" s="64"/>
    </row>
    <row r="29" customFormat="false" ht="22.15" hidden="false" customHeight="true" outlineLevel="0" collapsed="false">
      <c r="B29" s="5"/>
      <c r="C29" s="64"/>
      <c r="D29" s="64"/>
      <c r="E29" s="64"/>
      <c r="F29" s="65"/>
      <c r="G29" s="64"/>
    </row>
    <row r="30" customFormat="false" ht="105" hidden="false" customHeight="true" outlineLevel="0" collapsed="false">
      <c r="B30" s="5"/>
      <c r="C30" s="64"/>
      <c r="D30" s="64"/>
      <c r="E30" s="64"/>
      <c r="F30" s="65"/>
      <c r="G30" s="64"/>
    </row>
    <row r="31" customFormat="false" ht="22.15" hidden="false" customHeight="true" outlineLevel="0" collapsed="false">
      <c r="B31" s="5"/>
      <c r="C31" s="64"/>
      <c r="D31" s="64"/>
      <c r="E31" s="64"/>
      <c r="F31" s="65"/>
      <c r="G31" s="64"/>
    </row>
    <row r="32" customFormat="false" ht="22.15" hidden="false" customHeight="true" outlineLevel="0" collapsed="false">
      <c r="B32" s="5"/>
      <c r="C32" s="64"/>
      <c r="D32" s="64"/>
      <c r="E32" s="64"/>
      <c r="F32" s="65"/>
      <c r="G32" s="64"/>
    </row>
    <row r="33" customFormat="false" ht="102.6" hidden="false" customHeight="true" outlineLevel="0" collapsed="false">
      <c r="B33" s="5"/>
      <c r="C33" s="64"/>
      <c r="D33" s="64"/>
      <c r="E33" s="64"/>
      <c r="F33" s="65"/>
      <c r="G33" s="64"/>
    </row>
    <row r="34" customFormat="false" ht="22.15" hidden="false" customHeight="true" outlineLevel="0" collapsed="false">
      <c r="B34" s="5"/>
      <c r="C34" s="64"/>
      <c r="D34" s="64"/>
      <c r="E34" s="64"/>
      <c r="F34" s="65"/>
      <c r="G34" s="64"/>
    </row>
    <row r="35" customFormat="false" ht="22.15" hidden="false" customHeight="true" outlineLevel="0" collapsed="false">
      <c r="B35" s="5"/>
      <c r="C35" s="64"/>
      <c r="D35" s="64"/>
      <c r="E35" s="64"/>
      <c r="F35" s="65"/>
      <c r="G35" s="64"/>
    </row>
    <row r="36" customFormat="false" ht="22.15" hidden="false" customHeight="true" outlineLevel="0" collapsed="false">
      <c r="B36" s="5"/>
      <c r="C36" s="64"/>
      <c r="D36" s="64"/>
      <c r="E36" s="64"/>
      <c r="F36" s="65"/>
      <c r="G36" s="64"/>
    </row>
    <row r="37" customFormat="false" ht="22.15" hidden="false" customHeight="true" outlineLevel="0" collapsed="false">
      <c r="G37" s="64"/>
    </row>
  </sheetData>
  <mergeCells count="7">
    <mergeCell ref="B3:F3"/>
    <mergeCell ref="B5:E5"/>
    <mergeCell ref="B7:F7"/>
    <mergeCell ref="B9:E9"/>
    <mergeCell ref="B11:F11"/>
    <mergeCell ref="B16:E16"/>
    <mergeCell ref="B18:E18"/>
  </mergeCells>
  <printOptions headings="false" gridLines="false" gridLinesSet="true" horizontalCentered="true" verticalCentered="false"/>
  <pageMargins left="0.236111111111111" right="0.236111111111111" top="0.590277777777778" bottom="0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LibreOffice/6.3.6.2$Windows_X86_64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2023-05-10T12:37:40Z</dcterms:created>
  <dc:creator>PMB</dc:creator>
  <dc:description/>
  <dc:language>pt-BR</dc:language>
  <cp:lastModifiedBy/>
  <cp:lastPrinted>2025-04-29T15:50:46Z</cp:lastPrinted>
  <dcterms:modified xsi:type="dcterms:W3CDTF">2025-05-05T16:13:55Z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